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7" firstSheet="6" activeTab="9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" sheetId="7" r:id="rId7"/>
    <sheet name="4.1. sz. mell" sheetId="8" r:id="rId8"/>
    <sheet name="4.1.1. sz. mell " sheetId="9" r:id="rId9"/>
    <sheet name="4.2.1. sz. mell" sheetId="10" r:id="rId10"/>
    <sheet name="4.3. sz. mell" sheetId="11" r:id="rId11"/>
    <sheet name="4.3.1. sz. mell" sheetId="12" r:id="rId12"/>
    <sheet name="4.4. sz. mell" sheetId="13" r:id="rId13"/>
    <sheet name="4.4.1. sz. mell" sheetId="14" r:id="rId14"/>
    <sheet name="5.sz.mell" sheetId="15" r:id="rId15"/>
    <sheet name="7.melléklet" sheetId="16" r:id="rId16"/>
    <sheet name="Munka1" sheetId="17" r:id="rId17"/>
  </sheets>
  <definedNames>
    <definedName name="_xlfn.IFERROR" hidden="1">#NAME?</definedName>
    <definedName name="_xlnm.Print_Titles" localSheetId="7">'4.1. sz. mell'!$1:$6</definedName>
    <definedName name="_xlnm.Print_Titles" localSheetId="8">'4.1.1. sz. mell '!$1:$6</definedName>
    <definedName name="_xlnm.Print_Titles" localSheetId="9">'4.2.1. sz. mell'!$1:$6</definedName>
    <definedName name="_xlnm.Print_Titles" localSheetId="10">'4.3. sz. mell'!$1:$6</definedName>
    <definedName name="_xlnm.Print_Titles" localSheetId="11">'4.3.1. sz. mell'!$1:$6</definedName>
    <definedName name="_xlnm.Print_Titles" localSheetId="13">'4.4.1. sz. mell'!$1:$6</definedName>
    <definedName name="_xlnm.Print_Area" localSheetId="1">'1.1.sz.mell.'!$A$1:$C$159</definedName>
    <definedName name="_xlnm.Print_Area" localSheetId="2">'1.2.sz.mell.'!$A$1:$C$159</definedName>
  </definedNames>
  <calcPr fullCalcOnLoad="1"/>
</workbook>
</file>

<file path=xl/sharedStrings.xml><?xml version="1.0" encoding="utf-8"?>
<sst xmlns="http://schemas.openxmlformats.org/spreadsheetml/2006/main" count="2068" uniqueCount="495">
  <si>
    <t>Beruházási (felhalmozási) kiadások előirányzata beruházásonként</t>
  </si>
  <si>
    <t>Vállalkozási maradvány igénybevétele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</si>
  <si>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</si>
  <si>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</si>
  <si>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</si>
  <si>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</si>
  <si>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</si>
  <si>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</si>
  <si>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</si>
  <si>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</si>
  <si>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</si>
  <si>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</si>
  <si>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</si>
  <si>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</si>
  <si>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</si>
  <si>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</si>
  <si>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</si>
  <si>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</si>
  <si>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</si>
  <si>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</si>
  <si>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</si>
  <si>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</si>
  <si>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</si>
  <si>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</si>
  <si>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</si>
  <si>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</si>
  <si>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</si>
  <si>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</si>
  <si>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</si>
  <si>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</si>
  <si>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</si>
  <si>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</si>
  <si>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</si>
  <si>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</si>
  <si>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</si>
  <si>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</si>
  <si>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</si>
  <si>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</si>
  <si>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</si>
  <si>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</si>
  <si>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</si>
  <si>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</si>
  <si>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</si>
  <si>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</si>
  <si>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</si>
  <si>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</si>
  <si>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</si>
  <si>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</si>
  <si>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</si>
  <si>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</si>
  <si>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</si>
  <si>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</si>
  <si>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</si>
  <si>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</si>
  <si>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</si>
  <si>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</si>
  <si>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</si>
  <si>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</si>
  <si>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</si>
  <si>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</si>
  <si>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</si>
  <si>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</si>
  <si>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</si>
  <si>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</si>
  <si>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</si>
  <si>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</si>
  <si>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</si>
  <si>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</si>
  <si>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</si>
  <si>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</si>
  <si>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</si>
  <si>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</si>
  <si>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</si>
  <si>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</si>
  <si>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</si>
  <si>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</si>
  <si>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</si>
  <si>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</si>
  <si>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</si>
  <si>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</si>
  <si>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</si>
  <si>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</si>
  <si>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</si>
  <si>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</si>
  <si>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</si>
  <si>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</si>
  <si>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</si>
  <si>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</si>
  <si>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</si>
  <si>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</si>
  <si>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</si>
  <si>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</si>
  <si>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</si>
  <si>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</si>
  <si>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</si>
  <si>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</si>
  <si>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</si>
  <si>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</si>
  <si>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</si>
  <si>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</si>
  <si>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</si>
  <si>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</si>
  <si>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</si>
  <si>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</si>
  <si>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</si>
  <si>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</si>
  <si>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</si>
  <si>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</si>
  <si>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</si>
  <si>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</si>
  <si>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</si>
  <si>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</si>
  <si>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</si>
  <si>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</si>
  <si>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</si>
  <si>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</si>
  <si>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</si>
  <si>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</si>
  <si>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</si>
  <si>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</si>
  <si>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</si>
  <si>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</si>
  <si>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</si>
  <si>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</si>
  <si>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</si>
  <si>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</si>
  <si>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</si>
  <si>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</si>
  <si>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</si>
  <si>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</si>
  <si>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</si>
  <si>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</si>
  <si>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</si>
  <si>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</si>
  <si>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</si>
  <si>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</si>
  <si>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</si>
  <si>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</si>
  <si>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</si>
  <si>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</si>
  <si>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</si>
  <si>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</si>
  <si>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</si>
  <si>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</si>
  <si>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</si>
  <si>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</si>
  <si>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</si>
  <si>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</si>
  <si>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</si>
  <si>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</si>
  <si>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</si>
  <si>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</si>
  <si>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</si>
  <si>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</si>
  <si>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</si>
  <si>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</si>
  <si>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</si>
  <si>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</si>
  <si>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</si>
  <si>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</si>
  <si>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</si>
  <si>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</si>
  <si>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</si>
  <si>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</si>
  <si>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</si>
  <si>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</si>
  <si>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</si>
  <si>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</si>
  <si>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</si>
  <si>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</si>
  <si>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</si>
  <si>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</si>
  <si>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</si>
  <si>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</si>
  <si>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</si>
  <si>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</si>
  <si>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</si>
  <si>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</si>
  <si>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</si>
  <si>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</si>
  <si>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</si>
  <si>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</si>
  <si>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</si>
  <si>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</si>
  <si>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</si>
  <si>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</si>
  <si>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</si>
  <si>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</si>
  <si>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</si>
  <si>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</si>
  <si>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</si>
  <si>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</si>
  <si>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</si>
  <si>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</si>
  <si>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</si>
  <si>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</si>
  <si>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</si>
  <si>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</si>
  <si>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</si>
  <si>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</si>
  <si>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</si>
  <si>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</si>
  <si>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</si>
  <si>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</si>
  <si>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</si>
  <si>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</si>
  <si>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</si>
  <si>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</si>
  <si>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</si>
  <si>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</si>
  <si>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</si>
  <si>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</si>
  <si>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</si>
  <si>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</si>
  <si>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</si>
  <si>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</si>
  <si>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</si>
  <si>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</si>
  <si>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</si>
  <si>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</si>
  <si>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</si>
  <si>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</si>
  <si>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</si>
  <si>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</si>
  <si>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</si>
  <si>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</si>
  <si>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</si>
  <si>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</si>
  <si>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</si>
  <si>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</si>
  <si>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</si>
  <si>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</si>
  <si>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</si>
  <si>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</si>
  <si>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</si>
  <si>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</si>
  <si>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</si>
  <si>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</si>
  <si>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</si>
  <si>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</si>
  <si>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</si>
  <si>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</si>
  <si>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</si>
  <si>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</si>
  <si>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</si>
  <si>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</si>
  <si>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</si>
  <si>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</si>
  <si>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</si>
  <si>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</si>
  <si>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</si>
  <si>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</si>
  <si>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</si>
  <si>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</si>
  <si>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</si>
  <si>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</si>
  <si>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</si>
  <si>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</si>
  <si>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</si>
  <si>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</si>
  <si>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</si>
  <si>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</si>
  <si>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</si>
  <si>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</si>
  <si>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</si>
  <si>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</si>
  <si>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</si>
  <si>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</si>
  <si>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</si>
  <si>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</si>
  <si>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</si>
  <si>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</si>
  <si>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</si>
  <si>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</si>
  <si>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</si>
  <si>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</si>
  <si>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</si>
  <si>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</si>
  <si>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</si>
  <si>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</si>
  <si>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</si>
  <si>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</si>
  <si>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</si>
  <si>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</si>
  <si>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</si>
  <si>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</si>
  <si>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</si>
  <si>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</si>
  <si>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</si>
  <si>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</si>
  <si>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</si>
  <si>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</si>
  <si>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</si>
  <si>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</si>
  <si>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</si>
  <si>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</si>
  <si>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</si>
  <si>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</si>
  <si>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</si>
  <si>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</si>
  <si>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</si>
  <si>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</si>
  <si>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</si>
  <si>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</si>
  <si>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</si>
  <si>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</si>
  <si>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</si>
  <si>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</si>
  <si>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</si>
  <si>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</si>
  <si>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</si>
  <si>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</si>
  <si>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</si>
  <si>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</si>
  <si>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</si>
  <si>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</si>
  <si>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</si>
  <si>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</si>
  <si>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</si>
  <si>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</si>
  <si>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</si>
  <si>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</si>
  <si>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</si>
  <si>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</si>
  <si>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</si>
  <si>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</si>
  <si>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</si>
  <si>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</si>
  <si>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</si>
  <si>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</si>
  <si>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</si>
  <si>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</si>
  <si>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</si>
  <si>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</si>
  <si>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</si>
  <si>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</si>
  <si>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</si>
  <si>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</si>
  <si>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</si>
  <si>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</si>
  <si>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</si>
  <si>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</si>
  <si>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</si>
  <si>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</si>
  <si>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</si>
  <si>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</si>
  <si>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</si>
  <si>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</si>
  <si>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</si>
  <si>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</si>
  <si>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</si>
  <si>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</si>
  <si>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</si>
  <si>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</si>
  <si>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</si>
  <si>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</si>
  <si>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</si>
  <si>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</si>
  <si>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</si>
  <si>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</si>
  <si>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</si>
  <si>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</si>
  <si>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</si>
  <si>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</si>
  <si>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</si>
  <si>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</si>
  <si>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</si>
  <si>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</si>
  <si>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</si>
  <si>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</si>
  <si>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</si>
  <si>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</si>
  <si>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</si>
  <si>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</si>
  <si>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</si>
  <si>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</si>
  <si>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</si>
  <si>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</si>
  <si>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</si>
  <si>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</si>
  <si>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</si>
  <si>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</si>
  <si>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</si>
  <si>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</si>
  <si>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</si>
  <si>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</si>
  <si>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</si>
  <si>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</si>
  <si>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</si>
  <si>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</si>
  <si>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</si>
  <si>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</si>
  <si>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</si>
  <si>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</si>
  <si>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</si>
  <si>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</si>
  <si>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</si>
  <si>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</si>
  <si>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</si>
  <si>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</si>
  <si>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</si>
  <si>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</si>
  <si>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</si>
  <si>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</si>
  <si>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</si>
  <si>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</si>
  <si>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</si>
  <si>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</si>
  <si>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</si>
  <si>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</si>
  <si>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</si>
  <si>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</si>
  <si>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</si>
  <si>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</si>
  <si>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</si>
  <si>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</si>
  <si>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</si>
  <si>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</si>
  <si>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</si>
  <si>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</si>
  <si>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</si>
  <si>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</si>
  <si>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</si>
  <si>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</si>
  <si>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</si>
  <si>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</si>
  <si>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</si>
  <si>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</si>
  <si>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</si>
  <si>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</si>
  <si>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</si>
  <si>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</si>
  <si>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</si>
  <si>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</si>
  <si>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</si>
  <si>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</si>
  <si>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</si>
  <si>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</si>
  <si>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</si>
  <si>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</si>
  <si>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</si>
  <si>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</si>
  <si>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</si>
  <si>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</si>
  <si>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</si>
  <si>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</si>
  <si>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</si>
  <si>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</si>
  <si>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</si>
  <si>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</si>
  <si>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</si>
  <si>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</si>
  <si>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</si>
  <si>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</si>
  <si>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</si>
  <si>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</si>
  <si>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</si>
  <si>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</si>
  <si>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</si>
  <si>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</si>
  <si>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</si>
  <si>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</si>
  <si>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</si>
  <si>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</si>
  <si>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</si>
  <si>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</si>
  <si>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</si>
  <si>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</si>
  <si>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</si>
  <si>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</si>
  <si>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</si>
  <si>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</si>
  <si>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</si>
  <si>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</si>
  <si>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</si>
  <si>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</si>
  <si>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</si>
  <si>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</si>
  <si>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</si>
  <si>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</si>
  <si>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</si>
  <si>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</si>
  <si>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</si>
  <si>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</si>
  <si>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</si>
  <si>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</si>
  <si>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Helyi piac infrastrukturájának kialakítása Nyírkarászon</t>
  </si>
  <si>
    <t>Nyírkarászi Óvoda játékudvarának fejlesztése</t>
  </si>
  <si>
    <t>Megváltozott munkaképességű emberek támogatássa</t>
  </si>
  <si>
    <t>Önkormányzati tulajdonú épületek energeitkai korsz</t>
  </si>
  <si>
    <t>Bizros kezdet gyerekháza</t>
  </si>
  <si>
    <t>Humánszolgáltatások fejlesztése térségi szemlélet</t>
  </si>
  <si>
    <t>Nyírkarászi Polgármesteri Hivatal</t>
  </si>
  <si>
    <t>Nyírkarászi Óvoda</t>
  </si>
  <si>
    <t>Idősek Otthona Nyírkarász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</si>
</sst>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11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64" fontId="14" fillId="0" borderId="34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164" fontId="14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31" xfId="59" applyNumberFormat="1" applyFont="1" applyFill="1" applyBorder="1" applyAlignment="1" applyProtection="1">
      <alignment vertical="center"/>
      <protection/>
    </xf>
    <xf numFmtId="164" fontId="12" fillId="0" borderId="26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2" fillId="0" borderId="22" xfId="59" applyFont="1" applyFill="1" applyBorder="1" applyAlignment="1" applyProtection="1">
      <alignment horizontal="left" vertical="center" indent="1"/>
      <protection/>
    </xf>
    <xf numFmtId="164" fontId="12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0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5" xfId="0" applyFont="1" applyFill="1" applyBorder="1" applyAlignment="1" applyProtection="1">
      <alignment horizontal="right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6" xfId="58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164" fontId="12" fillId="0" borderId="2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2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3" xfId="58" applyFont="1" applyFill="1" applyBorder="1" applyAlignment="1" applyProtection="1">
      <alignment horizontal="center" vertical="center" wrapTex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2" fillId="0" borderId="27" xfId="58" applyFont="1" applyFill="1" applyBorder="1" applyAlignment="1" applyProtection="1">
      <alignment horizontal="left" vertical="center" wrapText="1" indent="1"/>
      <protection/>
    </xf>
    <xf numFmtId="0" fontId="12" fillId="0" borderId="28" xfId="58" applyFont="1" applyFill="1" applyBorder="1" applyAlignment="1" applyProtection="1">
      <alignment vertical="center" wrapText="1"/>
      <protection/>
    </xf>
    <xf numFmtId="164" fontId="12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Alignment="1" applyProtection="1">
      <alignment horizontal="left" vertical="center" wrapText="1" indent="7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left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right"/>
      <protection/>
    </xf>
    <xf numFmtId="164" fontId="27" fillId="0" borderId="10" xfId="59" applyNumberFormat="1" applyFont="1" applyFill="1" applyBorder="1" applyAlignment="1" applyProtection="1">
      <alignment vertical="center"/>
      <protection locked="0"/>
    </xf>
    <xf numFmtId="164" fontId="27" fillId="0" borderId="11" xfId="59" applyNumberFormat="1" applyFont="1" applyFill="1" applyBorder="1" applyAlignment="1" applyProtection="1">
      <alignment vertical="center"/>
      <protection locked="0"/>
    </xf>
    <xf numFmtId="164" fontId="27" fillId="0" borderId="12" xfId="59" applyNumberFormat="1" applyFont="1" applyFill="1" applyBorder="1" applyAlignment="1" applyProtection="1">
      <alignment vertical="center"/>
      <protection locked="0"/>
    </xf>
    <xf numFmtId="164" fontId="28" fillId="0" borderId="23" xfId="59" applyNumberFormat="1" applyFont="1" applyFill="1" applyBorder="1" applyAlignment="1" applyProtection="1">
      <alignment vertical="center"/>
      <protection/>
    </xf>
    <xf numFmtId="164" fontId="28" fillId="0" borderId="23" xfId="59" applyNumberFormat="1" applyFont="1" applyFill="1" applyBorder="1" applyProtection="1">
      <alignment/>
      <protection/>
    </xf>
    <xf numFmtId="0" fontId="29" fillId="0" borderId="0" xfId="0" applyFont="1" applyAlignment="1" applyProtection="1">
      <alignment horizontal="right" vertical="top"/>
      <protection locked="0"/>
    </xf>
    <xf numFmtId="0" fontId="17" fillId="0" borderId="15" xfId="0" applyFont="1" applyBorder="1" applyAlignment="1" applyProtection="1">
      <alignment horizontal="left" vertical="center" wrapTex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58" applyFill="1" applyProtection="1">
      <alignment/>
      <protection locked="0"/>
    </xf>
    <xf numFmtId="0" fontId="4" fillId="0" borderId="35" xfId="0" applyFont="1" applyFill="1" applyBorder="1" applyAlignment="1" applyProtection="1">
      <alignment horizontal="right" vertical="center"/>
      <protection locked="0"/>
    </xf>
    <xf numFmtId="0" fontId="6" fillId="0" borderId="22" xfId="58" applyFont="1" applyFill="1" applyBorder="1" applyAlignment="1" applyProtection="1">
      <alignment horizontal="center" vertical="center" wrapText="1"/>
      <protection locked="0"/>
    </xf>
    <xf numFmtId="0" fontId="6" fillId="0" borderId="23" xfId="58" applyFont="1" applyFill="1" applyBorder="1" applyAlignment="1" applyProtection="1">
      <alignment horizontal="center" vertical="center" wrapText="1"/>
      <protection locked="0"/>
    </xf>
    <xf numFmtId="0" fontId="6" fillId="0" borderId="26" xfId="58" applyFont="1" applyFill="1" applyBorder="1" applyAlignment="1" applyProtection="1">
      <alignment horizontal="center" vertical="center" wrapText="1"/>
      <protection locked="0"/>
    </xf>
    <xf numFmtId="0" fontId="12" fillId="0" borderId="24" xfId="58" applyFont="1" applyFill="1" applyBorder="1" applyAlignment="1" applyProtection="1">
      <alignment horizontal="center" vertical="center" wrapText="1"/>
      <protection locked="0"/>
    </xf>
    <xf numFmtId="0" fontId="12" fillId="0" borderId="25" xfId="58" applyFont="1" applyFill="1" applyBorder="1" applyAlignment="1" applyProtection="1">
      <alignment horizontal="center" vertical="center" wrapText="1"/>
      <protection locked="0"/>
    </xf>
    <xf numFmtId="0" fontId="12" fillId="0" borderId="33" xfId="58" applyFont="1" applyFill="1" applyBorder="1" applyAlignment="1" applyProtection="1">
      <alignment horizontal="center" vertical="center" wrapText="1"/>
      <protection locked="0"/>
    </xf>
    <xf numFmtId="0" fontId="14" fillId="0" borderId="0" xfId="58" applyFont="1" applyFill="1" applyProtection="1">
      <alignment/>
      <protection locked="0"/>
    </xf>
    <xf numFmtId="0" fontId="12" fillId="0" borderId="22" xfId="58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 locked="0"/>
    </xf>
    <xf numFmtId="0" fontId="0" fillId="0" borderId="0" xfId="58" applyFont="1" applyFill="1" applyProtection="1">
      <alignment/>
      <protection locked="0"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horizontal="left" wrapText="1" indent="1"/>
      <protection locked="0"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5" xfId="0" applyFont="1" applyBorder="1" applyAlignment="1" applyProtection="1">
      <alignment horizontal="lef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 locked="0"/>
    </xf>
    <xf numFmtId="49" fontId="14" fillId="0" borderId="19" xfId="58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0" fillId="0" borderId="0" xfId="58" applyFont="1" applyFill="1" applyAlignment="1" applyProtection="1">
      <alignment vertical="center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indent="1"/>
      <protection locked="0"/>
    </xf>
    <xf numFmtId="0" fontId="17" fillId="0" borderId="15" xfId="0" applyFont="1" applyBorder="1" applyAlignment="1" applyProtection="1">
      <alignment horizontal="left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36" xfId="0" applyFont="1" applyBorder="1" applyAlignment="1" applyProtection="1">
      <alignment horizontal="left" vertical="center" wrapText="1" indent="1"/>
      <protection locked="0"/>
    </xf>
    <xf numFmtId="0" fontId="17" fillId="0" borderId="18" xfId="0" applyFont="1" applyBorder="1" applyAlignment="1" applyProtection="1">
      <alignment wrapText="1"/>
      <protection locked="0"/>
    </xf>
    <xf numFmtId="0" fontId="17" fillId="0" borderId="17" xfId="0" applyFont="1" applyBorder="1" applyAlignment="1" applyProtection="1">
      <alignment wrapText="1"/>
      <protection locked="0"/>
    </xf>
    <xf numFmtId="0" fontId="17" fillId="0" borderId="19" xfId="0" applyFont="1" applyBorder="1" applyAlignment="1" applyProtection="1">
      <alignment wrapText="1"/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wrapText="1"/>
      <protection locked="0"/>
    </xf>
    <xf numFmtId="0" fontId="5" fillId="0" borderId="0" xfId="58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Fill="1" applyBorder="1" applyAlignment="1" applyProtection="1">
      <alignment vertical="center" wrapText="1"/>
      <protection locked="0"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5" xfId="0" applyFont="1" applyFill="1" applyBorder="1" applyAlignment="1" applyProtection="1">
      <alignment horizontal="right"/>
      <protection locked="0"/>
    </xf>
    <xf numFmtId="0" fontId="2" fillId="0" borderId="0" xfId="58" applyFill="1" applyAlignment="1" applyProtection="1">
      <alignment/>
      <protection locked="0"/>
    </xf>
    <xf numFmtId="0" fontId="12" fillId="0" borderId="22" xfId="58" applyFont="1" applyFill="1" applyBorder="1" applyAlignment="1" applyProtection="1">
      <alignment horizontal="center" vertical="center" wrapText="1"/>
      <protection locked="0"/>
    </xf>
    <xf numFmtId="0" fontId="12" fillId="0" borderId="23" xfId="58" applyFont="1" applyFill="1" applyBorder="1" applyAlignment="1" applyProtection="1">
      <alignment horizontal="center" vertical="center" wrapText="1"/>
      <protection locked="0"/>
    </xf>
    <xf numFmtId="0" fontId="12" fillId="0" borderId="26" xfId="58" applyFont="1" applyFill="1" applyBorder="1" applyAlignment="1" applyProtection="1">
      <alignment horizontal="center" vertical="center" wrapText="1"/>
      <protection locked="0"/>
    </xf>
    <xf numFmtId="0" fontId="12" fillId="0" borderId="24" xfId="58" applyFont="1" applyFill="1" applyBorder="1" applyAlignment="1" applyProtection="1">
      <alignment horizontal="left" vertical="center" wrapText="1" indent="1"/>
      <protection locked="0"/>
    </xf>
    <xf numFmtId="0" fontId="12" fillId="0" borderId="25" xfId="58" applyFont="1" applyFill="1" applyBorder="1" applyAlignment="1" applyProtection="1">
      <alignment vertical="center" wrapText="1"/>
      <protection locked="0"/>
    </xf>
    <xf numFmtId="164" fontId="12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3" xfId="58" applyFont="1" applyFill="1" applyBorder="1" applyAlignment="1" applyProtection="1">
      <alignment horizontal="left" vertical="center" wrapText="1" indent="1"/>
      <protection locked="0"/>
    </xf>
    <xf numFmtId="0" fontId="14" fillId="0" borderId="11" xfId="58" applyFont="1" applyFill="1" applyBorder="1" applyAlignment="1" applyProtection="1">
      <alignment horizontal="left" vertical="center" wrapText="1" indent="1"/>
      <protection locked="0"/>
    </xf>
    <xf numFmtId="0" fontId="14" fillId="0" borderId="14" xfId="58" applyFont="1" applyFill="1" applyBorder="1" applyAlignment="1" applyProtection="1">
      <alignment horizontal="left" vertical="center" wrapText="1" indent="1"/>
      <protection locked="0"/>
    </xf>
    <xf numFmtId="0" fontId="14" fillId="0" borderId="0" xfId="58" applyFont="1" applyFill="1" applyBorder="1" applyAlignment="1" applyProtection="1">
      <alignment horizontal="left" vertical="center" wrapText="1" indent="1"/>
      <protection locked="0"/>
    </xf>
    <xf numFmtId="0" fontId="14" fillId="0" borderId="15" xfId="58" applyFont="1" applyFill="1" applyBorder="1" applyAlignment="1" applyProtection="1">
      <alignment horizontal="left" vertical="center" wrapText="1" indent="6"/>
      <protection locked="0"/>
    </xf>
    <xf numFmtId="0" fontId="14" fillId="0" borderId="11" xfId="58" applyFont="1" applyFill="1" applyBorder="1" applyAlignment="1" applyProtection="1">
      <alignment horizontal="left" indent="6"/>
      <protection locked="0"/>
    </xf>
    <xf numFmtId="0" fontId="14" fillId="0" borderId="11" xfId="58" applyFont="1" applyFill="1" applyBorder="1" applyAlignment="1" applyProtection="1">
      <alignment horizontal="left" vertical="center" wrapText="1" indent="6"/>
      <protection locked="0"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36" xfId="58" applyFont="1" applyFill="1" applyBorder="1" applyAlignment="1" applyProtection="1">
      <alignment horizontal="left" vertical="center" wrapText="1" indent="7"/>
      <protection locked="0"/>
    </xf>
    <xf numFmtId="0" fontId="12" fillId="0" borderId="27" xfId="58" applyFont="1" applyFill="1" applyBorder="1" applyAlignment="1" applyProtection="1">
      <alignment horizontal="left" vertical="center" wrapText="1" indent="1"/>
      <protection locked="0"/>
    </xf>
    <xf numFmtId="0" fontId="12" fillId="0" borderId="28" xfId="58" applyFont="1" applyFill="1" applyBorder="1" applyAlignment="1" applyProtection="1">
      <alignment vertical="center" wrapText="1"/>
      <protection locked="0"/>
    </xf>
    <xf numFmtId="164" fontId="12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58" applyFont="1" applyFill="1" applyBorder="1" applyAlignment="1" applyProtection="1">
      <alignment horizontal="left" vertical="center" wrapText="1" indent="1"/>
      <protection locked="0"/>
    </xf>
    <xf numFmtId="0" fontId="14" fillId="0" borderId="12" xfId="58" applyFont="1" applyFill="1" applyBorder="1" applyAlignment="1" applyProtection="1">
      <alignment horizontal="left" vertical="center" wrapText="1" indent="6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 locked="0"/>
    </xf>
    <xf numFmtId="0" fontId="14" fillId="0" borderId="12" xfId="58" applyFont="1" applyFill="1" applyBorder="1" applyAlignment="1" applyProtection="1">
      <alignment horizontal="left" vertical="center" wrapText="1" indent="1"/>
      <protection locked="0"/>
    </xf>
    <xf numFmtId="0" fontId="14" fillId="0" borderId="10" xfId="58" applyFont="1" applyFill="1" applyBorder="1" applyAlignment="1" applyProtection="1">
      <alignment horizontal="left" vertical="center" wrapText="1" indent="1"/>
      <protection locked="0"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 locked="0"/>
    </xf>
    <xf numFmtId="0" fontId="15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18" fillId="0" borderId="27" xfId="0" applyFont="1" applyBorder="1" applyAlignment="1" applyProtection="1">
      <alignment horizontal="left" vertical="center" wrapText="1" indent="1"/>
      <protection locked="0"/>
    </xf>
    <xf numFmtId="0" fontId="16" fillId="0" borderId="28" xfId="0" applyFont="1" applyBorder="1" applyAlignment="1" applyProtection="1">
      <alignment horizontal="left" vertical="center" wrapText="1" indent="1"/>
      <protection locked="0"/>
    </xf>
    <xf numFmtId="0" fontId="2" fillId="0" borderId="0" xfId="58" applyFont="1" applyFill="1" applyProtection="1">
      <alignment/>
      <protection locked="0"/>
    </xf>
    <xf numFmtId="0" fontId="2" fillId="0" borderId="0" xfId="58" applyFont="1" applyFill="1" applyAlignment="1" applyProtection="1">
      <alignment horizontal="right" vertical="center" indent="1"/>
      <protection locked="0"/>
    </xf>
    <xf numFmtId="0" fontId="12" fillId="0" borderId="23" xfId="58" applyFont="1" applyFill="1" applyBorder="1" applyAlignment="1" applyProtection="1">
      <alignment vertical="center" wrapText="1"/>
      <protection locked="0"/>
    </xf>
    <xf numFmtId="0" fontId="2" fillId="0" borderId="0" xfId="58" applyFill="1" applyBorder="1" applyProtection="1">
      <alignment/>
      <protection locked="0"/>
    </xf>
    <xf numFmtId="164" fontId="5" fillId="0" borderId="0" xfId="58" applyNumberFormat="1" applyFont="1" applyFill="1" applyBorder="1" applyAlignment="1" applyProtection="1">
      <alignment horizontal="center" vertical="center"/>
      <protection locked="0"/>
    </xf>
    <xf numFmtId="164" fontId="13" fillId="0" borderId="35" xfId="58" applyNumberFormat="1" applyFont="1" applyFill="1" applyBorder="1" applyAlignment="1" applyProtection="1">
      <alignment horizontal="left" vertical="center"/>
      <protection locked="0"/>
    </xf>
    <xf numFmtId="164" fontId="13" fillId="0" borderId="35" xfId="58" applyNumberFormat="1" applyFont="1" applyFill="1" applyBorder="1" applyAlignment="1" applyProtection="1">
      <alignment horizontal="left"/>
      <protection locked="0"/>
    </xf>
    <xf numFmtId="0" fontId="5" fillId="0" borderId="0" xfId="58" applyFont="1" applyFill="1" applyAlignment="1" applyProtection="1">
      <alignment horizontal="center"/>
      <protection locked="0"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35" xfId="58" applyNumberFormat="1" applyFont="1" applyFill="1" applyBorder="1" applyAlignment="1" applyProtection="1">
      <alignment horizontal="left" vertical="center"/>
      <protection/>
    </xf>
    <xf numFmtId="164" fontId="13" fillId="0" borderId="35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42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9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3" fillId="0" borderId="63" xfId="59" applyFont="1" applyFill="1" applyBorder="1" applyAlignment="1" applyProtection="1">
      <alignment horizontal="left" vertical="center" indent="1"/>
      <protection/>
    </xf>
    <xf numFmtId="0" fontId="13" fillId="0" borderId="43" xfId="59" applyFont="1" applyFill="1" applyBorder="1" applyAlignment="1" applyProtection="1">
      <alignment horizontal="left" vertical="center" indent="1"/>
      <protection/>
    </xf>
    <xf numFmtId="0" fontId="13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106</v>
      </c>
    </row>
    <row r="4" spans="1:2" ht="12.75">
      <c r="A4" s="90"/>
      <c r="B4" s="90"/>
    </row>
    <row r="5" spans="1:2" s="101" customFormat="1" ht="15.75">
      <c r="A5" s="55" t="s">
        <v>475</v>
      </c>
      <c r="B5" s="100"/>
    </row>
    <row r="6" spans="1:2" ht="12.75">
      <c r="A6" s="90"/>
      <c r="B6" s="90"/>
    </row>
    <row r="7" spans="1:2" ht="12.75">
      <c r="A7" s="90" t="s">
        <v>452</v>
      </c>
      <c r="B7" s="90" t="s">
        <v>416</v>
      </c>
    </row>
    <row r="8" spans="1:2" ht="12.75">
      <c r="A8" s="90" t="s">
        <v>453</v>
      </c>
      <c r="B8" s="90" t="s">
        <v>417</v>
      </c>
    </row>
    <row r="9" spans="1:2" ht="12.75">
      <c r="A9" s="90" t="s">
        <v>454</v>
      </c>
      <c r="B9" s="90" t="s">
        <v>418</v>
      </c>
    </row>
    <row r="10" spans="1:2" ht="12.75">
      <c r="A10" s="90"/>
      <c r="B10" s="90"/>
    </row>
    <row r="11" spans="1:2" ht="12.75">
      <c r="A11" s="90"/>
      <c r="B11" s="90"/>
    </row>
    <row r="12" spans="1:2" s="101" customFormat="1" ht="15.75">
      <c r="A12" s="55" t="str">
        <f>+CONCATENATE(LEFT(A5,4),". évi előirányzat KIADÁSOK")</f>
        <v>2018. évi előirányzat KIADÁSOK</v>
      </c>
      <c r="B12" s="100"/>
    </row>
    <row r="13" spans="1:2" ht="12.75">
      <c r="A13" s="90"/>
      <c r="B13" s="90"/>
    </row>
    <row r="14" spans="1:2" ht="12.75">
      <c r="A14" s="90" t="s">
        <v>455</v>
      </c>
      <c r="B14" s="90" t="s">
        <v>419</v>
      </c>
    </row>
    <row r="15" spans="1:2" ht="12.75">
      <c r="A15" s="90" t="s">
        <v>456</v>
      </c>
      <c r="B15" s="90" t="s">
        <v>420</v>
      </c>
    </row>
    <row r="16" spans="1:2" ht="12.75">
      <c r="A16" s="90" t="s">
        <v>457</v>
      </c>
      <c r="B16" s="90" t="s">
        <v>421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61"/>
  <sheetViews>
    <sheetView tabSelected="1"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47" t="str">
        <f>+CONCATENATE("4.2.1. melléklet a 2/",LEFT(ÖSSZEFÜGGÉSEK!A5,4),". (III.8.) önkormányzati rendelethez")</f>
        <v>4.2.1. melléklet a 2/2018. (III.8.) önkormányzati rendelethez</v>
      </c>
    </row>
    <row r="2" spans="1:3" s="315" customFormat="1" ht="25.5" customHeight="1">
      <c r="A2" s="268" t="s">
        <v>143</v>
      </c>
      <c r="B2" s="352" t="s">
        <v>492</v>
      </c>
      <c r="C2" s="252" t="s">
        <v>48</v>
      </c>
    </row>
    <row r="3" spans="1:3" s="315" customFormat="1" ht="24.75" thickBot="1">
      <c r="A3" s="309" t="s">
        <v>142</v>
      </c>
      <c r="B3" s="239" t="s">
        <v>348</v>
      </c>
      <c r="C3" s="253" t="s">
        <v>43</v>
      </c>
    </row>
    <row r="4" spans="1:3" s="316" customFormat="1" ht="15.75" customHeight="1" thickBot="1">
      <c r="A4" s="131"/>
      <c r="B4" s="131"/>
      <c r="C4" s="132" t="e">
        <f>#REF!</f>
        <v>#REF!</v>
      </c>
    </row>
    <row r="5" spans="1:3" ht="13.5" thickBot="1">
      <c r="A5" s="269" t="s">
        <v>144</v>
      </c>
      <c r="B5" s="133" t="s">
        <v>470</v>
      </c>
      <c r="C5" s="134" t="s">
        <v>44</v>
      </c>
    </row>
    <row r="6" spans="1:3" s="317" customFormat="1" ht="12.75" customHeight="1" thickBot="1">
      <c r="A6" s="120"/>
      <c r="B6" s="121" t="s">
        <v>422</v>
      </c>
      <c r="C6" s="122" t="s">
        <v>423</v>
      </c>
    </row>
    <row r="7" spans="1:3" s="317" customFormat="1" ht="15.75" customHeight="1" thickBot="1">
      <c r="A7" s="135"/>
      <c r="B7" s="136" t="s">
        <v>45</v>
      </c>
      <c r="C7" s="137"/>
    </row>
    <row r="8" spans="1:3" s="254" customFormat="1" ht="12" customHeight="1" thickBot="1">
      <c r="A8" s="120" t="s">
        <v>10</v>
      </c>
      <c r="B8" s="138" t="s">
        <v>441</v>
      </c>
      <c r="C8" s="201">
        <f>SUM(C9:C19)</f>
        <v>0</v>
      </c>
    </row>
    <row r="9" spans="1:3" s="254" customFormat="1" ht="12" customHeight="1">
      <c r="A9" s="310" t="s">
        <v>80</v>
      </c>
      <c r="B9" s="9" t="s">
        <v>207</v>
      </c>
      <c r="C9" s="243"/>
    </row>
    <row r="10" spans="1:3" s="254" customFormat="1" ht="12" customHeight="1">
      <c r="A10" s="311" t="s">
        <v>81</v>
      </c>
      <c r="B10" s="7" t="s">
        <v>208</v>
      </c>
      <c r="C10" s="199"/>
    </row>
    <row r="11" spans="1:3" s="254" customFormat="1" ht="12" customHeight="1">
      <c r="A11" s="311" t="s">
        <v>82</v>
      </c>
      <c r="B11" s="7" t="s">
        <v>209</v>
      </c>
      <c r="C11" s="199"/>
    </row>
    <row r="12" spans="1:3" s="254" customFormat="1" ht="12" customHeight="1">
      <c r="A12" s="311" t="s">
        <v>83</v>
      </c>
      <c r="B12" s="7" t="s">
        <v>210</v>
      </c>
      <c r="C12" s="199"/>
    </row>
    <row r="13" spans="1:3" s="254" customFormat="1" ht="12" customHeight="1">
      <c r="A13" s="311" t="s">
        <v>103</v>
      </c>
      <c r="B13" s="7" t="s">
        <v>211</v>
      </c>
      <c r="C13" s="199"/>
    </row>
    <row r="14" spans="1:3" s="254" customFormat="1" ht="12" customHeight="1">
      <c r="A14" s="311" t="s">
        <v>84</v>
      </c>
      <c r="B14" s="7" t="s">
        <v>330</v>
      </c>
      <c r="C14" s="199"/>
    </row>
    <row r="15" spans="1:3" s="254" customFormat="1" ht="12" customHeight="1">
      <c r="A15" s="311" t="s">
        <v>85</v>
      </c>
      <c r="B15" s="6" t="s">
        <v>331</v>
      </c>
      <c r="C15" s="199"/>
    </row>
    <row r="16" spans="1:3" s="254" customFormat="1" ht="12" customHeight="1">
      <c r="A16" s="311" t="s">
        <v>95</v>
      </c>
      <c r="B16" s="7" t="s">
        <v>214</v>
      </c>
      <c r="C16" s="244"/>
    </row>
    <row r="17" spans="1:3" s="318" customFormat="1" ht="12" customHeight="1">
      <c r="A17" s="311" t="s">
        <v>96</v>
      </c>
      <c r="B17" s="7" t="s">
        <v>215</v>
      </c>
      <c r="C17" s="199"/>
    </row>
    <row r="18" spans="1:3" s="318" customFormat="1" ht="12" customHeight="1">
      <c r="A18" s="311" t="s">
        <v>97</v>
      </c>
      <c r="B18" s="7" t="s">
        <v>365</v>
      </c>
      <c r="C18" s="200"/>
    </row>
    <row r="19" spans="1:3" s="318" customFormat="1" ht="12" customHeight="1" thickBot="1">
      <c r="A19" s="311" t="s">
        <v>98</v>
      </c>
      <c r="B19" s="6" t="s">
        <v>216</v>
      </c>
      <c r="C19" s="200"/>
    </row>
    <row r="20" spans="1:3" s="254" customFormat="1" ht="12" customHeight="1" thickBot="1">
      <c r="A20" s="120" t="s">
        <v>11</v>
      </c>
      <c r="B20" s="138" t="s">
        <v>332</v>
      </c>
      <c r="C20" s="201">
        <f>SUM(C21:C23)</f>
        <v>0</v>
      </c>
    </row>
    <row r="21" spans="1:3" s="318" customFormat="1" ht="12" customHeight="1">
      <c r="A21" s="311" t="s">
        <v>86</v>
      </c>
      <c r="B21" s="8" t="s">
        <v>189</v>
      </c>
      <c r="C21" s="199"/>
    </row>
    <row r="22" spans="1:3" s="318" customFormat="1" ht="12" customHeight="1">
      <c r="A22" s="311" t="s">
        <v>87</v>
      </c>
      <c r="B22" s="7" t="s">
        <v>333</v>
      </c>
      <c r="C22" s="199"/>
    </row>
    <row r="23" spans="1:3" s="318" customFormat="1" ht="12" customHeight="1">
      <c r="A23" s="311" t="s">
        <v>88</v>
      </c>
      <c r="B23" s="7" t="s">
        <v>334</v>
      </c>
      <c r="C23" s="199"/>
    </row>
    <row r="24" spans="1:3" s="318" customFormat="1" ht="12" customHeight="1" thickBot="1">
      <c r="A24" s="311" t="s">
        <v>89</v>
      </c>
      <c r="B24" s="7" t="s">
        <v>442</v>
      </c>
      <c r="C24" s="199"/>
    </row>
    <row r="25" spans="1:3" s="318" customFormat="1" ht="12" customHeight="1" thickBot="1">
      <c r="A25" s="125" t="s">
        <v>12</v>
      </c>
      <c r="B25" s="84" t="s">
        <v>120</v>
      </c>
      <c r="C25" s="228"/>
    </row>
    <row r="26" spans="1:3" s="318" customFormat="1" ht="12" customHeight="1" thickBot="1">
      <c r="A26" s="125" t="s">
        <v>13</v>
      </c>
      <c r="B26" s="84" t="s">
        <v>443</v>
      </c>
      <c r="C26" s="201">
        <f>+C27+C28+C29</f>
        <v>0</v>
      </c>
    </row>
    <row r="27" spans="1:3" s="318" customFormat="1" ht="12" customHeight="1">
      <c r="A27" s="312" t="s">
        <v>198</v>
      </c>
      <c r="B27" s="313" t="s">
        <v>194</v>
      </c>
      <c r="C27" s="51"/>
    </row>
    <row r="28" spans="1:3" s="318" customFormat="1" ht="12" customHeight="1">
      <c r="A28" s="312" t="s">
        <v>199</v>
      </c>
      <c r="B28" s="313" t="s">
        <v>333</v>
      </c>
      <c r="C28" s="199"/>
    </row>
    <row r="29" spans="1:3" s="318" customFormat="1" ht="12" customHeight="1">
      <c r="A29" s="312" t="s">
        <v>200</v>
      </c>
      <c r="B29" s="314" t="s">
        <v>336</v>
      </c>
      <c r="C29" s="199"/>
    </row>
    <row r="30" spans="1:3" s="318" customFormat="1" ht="12" customHeight="1" thickBot="1">
      <c r="A30" s="311" t="s">
        <v>201</v>
      </c>
      <c r="B30" s="95" t="s">
        <v>444</v>
      </c>
      <c r="C30" s="54"/>
    </row>
    <row r="31" spans="1:3" s="318" customFormat="1" ht="12" customHeight="1" thickBot="1">
      <c r="A31" s="125" t="s">
        <v>14</v>
      </c>
      <c r="B31" s="84" t="s">
        <v>337</v>
      </c>
      <c r="C31" s="201">
        <f>+C32+C33+C34</f>
        <v>0</v>
      </c>
    </row>
    <row r="32" spans="1:3" s="318" customFormat="1" ht="12" customHeight="1">
      <c r="A32" s="312" t="s">
        <v>73</v>
      </c>
      <c r="B32" s="313" t="s">
        <v>221</v>
      </c>
      <c r="C32" s="51"/>
    </row>
    <row r="33" spans="1:3" s="318" customFormat="1" ht="12" customHeight="1">
      <c r="A33" s="312" t="s">
        <v>74</v>
      </c>
      <c r="B33" s="314" t="s">
        <v>222</v>
      </c>
      <c r="C33" s="202"/>
    </row>
    <row r="34" spans="1:3" s="318" customFormat="1" ht="12" customHeight="1" thickBot="1">
      <c r="A34" s="311" t="s">
        <v>75</v>
      </c>
      <c r="B34" s="95" t="s">
        <v>223</v>
      </c>
      <c r="C34" s="54"/>
    </row>
    <row r="35" spans="1:3" s="254" customFormat="1" ht="12" customHeight="1" thickBot="1">
      <c r="A35" s="125" t="s">
        <v>15</v>
      </c>
      <c r="B35" s="84" t="s">
        <v>306</v>
      </c>
      <c r="C35" s="228"/>
    </row>
    <row r="36" spans="1:3" s="254" customFormat="1" ht="12" customHeight="1" thickBot="1">
      <c r="A36" s="125" t="s">
        <v>16</v>
      </c>
      <c r="B36" s="84" t="s">
        <v>338</v>
      </c>
      <c r="C36" s="245"/>
    </row>
    <row r="37" spans="1:3" s="254" customFormat="1" ht="12" customHeight="1" thickBot="1">
      <c r="A37" s="120" t="s">
        <v>17</v>
      </c>
      <c r="B37" s="84" t="s">
        <v>339</v>
      </c>
      <c r="C37" s="246">
        <f>+C8+C20+C25+C26+C31+C35+C36</f>
        <v>0</v>
      </c>
    </row>
    <row r="38" spans="1:3" s="254" customFormat="1" ht="12" customHeight="1" thickBot="1">
      <c r="A38" s="139" t="s">
        <v>18</v>
      </c>
      <c r="B38" s="84" t="s">
        <v>340</v>
      </c>
      <c r="C38" s="246">
        <f>+C39+C40+C41</f>
        <v>30594400</v>
      </c>
    </row>
    <row r="39" spans="1:3" s="254" customFormat="1" ht="12" customHeight="1">
      <c r="A39" s="312" t="s">
        <v>341</v>
      </c>
      <c r="B39" s="313" t="s">
        <v>172</v>
      </c>
      <c r="C39" s="51"/>
    </row>
    <row r="40" spans="1:3" s="254" customFormat="1" ht="12" customHeight="1">
      <c r="A40" s="312" t="s">
        <v>342</v>
      </c>
      <c r="B40" s="314" t="s">
        <v>1</v>
      </c>
      <c r="C40" s="202"/>
    </row>
    <row r="41" spans="1:3" s="318" customFormat="1" ht="12" customHeight="1" thickBot="1">
      <c r="A41" s="311" t="s">
        <v>343</v>
      </c>
      <c r="B41" s="95" t="s">
        <v>344</v>
      </c>
      <c r="C41" s="54">
        <v>30594400</v>
      </c>
    </row>
    <row r="42" spans="1:3" s="318" customFormat="1" ht="15" customHeight="1" thickBot="1">
      <c r="A42" s="139" t="s">
        <v>19</v>
      </c>
      <c r="B42" s="140" t="s">
        <v>345</v>
      </c>
      <c r="C42" s="249">
        <f>+C37+C38</f>
        <v>30594400</v>
      </c>
    </row>
    <row r="43" spans="1:3" s="318" customFormat="1" ht="15" customHeight="1">
      <c r="A43" s="141"/>
      <c r="B43" s="142"/>
      <c r="C43" s="247"/>
    </row>
    <row r="44" spans="1:3" ht="13.5" thickBot="1">
      <c r="A44" s="143"/>
      <c r="B44" s="144"/>
      <c r="C44" s="248"/>
    </row>
    <row r="45" spans="1:3" s="317" customFormat="1" ht="16.5" customHeight="1" thickBot="1">
      <c r="A45" s="145"/>
      <c r="B45" s="146" t="s">
        <v>46</v>
      </c>
      <c r="C45" s="249"/>
    </row>
    <row r="46" spans="1:3" s="319" customFormat="1" ht="12" customHeight="1" thickBot="1">
      <c r="A46" s="125" t="s">
        <v>10</v>
      </c>
      <c r="B46" s="84" t="s">
        <v>346</v>
      </c>
      <c r="C46" s="201">
        <f>SUM(C47:C51)</f>
        <v>30594400</v>
      </c>
    </row>
    <row r="47" spans="1:3" ht="12" customHeight="1">
      <c r="A47" s="311" t="s">
        <v>80</v>
      </c>
      <c r="B47" s="8" t="s">
        <v>40</v>
      </c>
      <c r="C47" s="51">
        <v>21092385</v>
      </c>
    </row>
    <row r="48" spans="1:3" ht="12" customHeight="1">
      <c r="A48" s="311" t="s">
        <v>81</v>
      </c>
      <c r="B48" s="7" t="s">
        <v>129</v>
      </c>
      <c r="C48" s="53">
        <v>4007553</v>
      </c>
    </row>
    <row r="49" spans="1:3" ht="12" customHeight="1">
      <c r="A49" s="311" t="s">
        <v>82</v>
      </c>
      <c r="B49" s="7" t="s">
        <v>102</v>
      </c>
      <c r="C49" s="53">
        <v>5494462</v>
      </c>
    </row>
    <row r="50" spans="1:3" ht="12" customHeight="1">
      <c r="A50" s="311" t="s">
        <v>83</v>
      </c>
      <c r="B50" s="7" t="s">
        <v>130</v>
      </c>
      <c r="C50" s="53"/>
    </row>
    <row r="51" spans="1:3" ht="12" customHeight="1" thickBot="1">
      <c r="A51" s="311" t="s">
        <v>103</v>
      </c>
      <c r="B51" s="7" t="s">
        <v>131</v>
      </c>
      <c r="C51" s="53"/>
    </row>
    <row r="52" spans="1:3" ht="12" customHeight="1" thickBot="1">
      <c r="A52" s="125" t="s">
        <v>11</v>
      </c>
      <c r="B52" s="84" t="s">
        <v>347</v>
      </c>
      <c r="C52" s="201">
        <f>SUM(C53:C55)</f>
        <v>0</v>
      </c>
    </row>
    <row r="53" spans="1:3" s="319" customFormat="1" ht="12" customHeight="1">
      <c r="A53" s="311" t="s">
        <v>86</v>
      </c>
      <c r="B53" s="8" t="s">
        <v>165</v>
      </c>
      <c r="C53" s="51"/>
    </row>
    <row r="54" spans="1:3" ht="12" customHeight="1">
      <c r="A54" s="311" t="s">
        <v>87</v>
      </c>
      <c r="B54" s="7" t="s">
        <v>133</v>
      </c>
      <c r="C54" s="53"/>
    </row>
    <row r="55" spans="1:3" ht="12" customHeight="1">
      <c r="A55" s="311" t="s">
        <v>88</v>
      </c>
      <c r="B55" s="7" t="s">
        <v>47</v>
      </c>
      <c r="C55" s="53"/>
    </row>
    <row r="56" spans="1:3" ht="12" customHeight="1" thickBot="1">
      <c r="A56" s="311" t="s">
        <v>89</v>
      </c>
      <c r="B56" s="7" t="s">
        <v>445</v>
      </c>
      <c r="C56" s="53"/>
    </row>
    <row r="57" spans="1:3" ht="15" customHeight="1" thickBot="1">
      <c r="A57" s="125" t="s">
        <v>12</v>
      </c>
      <c r="B57" s="84" t="s">
        <v>6</v>
      </c>
      <c r="C57" s="228"/>
    </row>
    <row r="58" spans="1:3" ht="13.5" thickBot="1">
      <c r="A58" s="125" t="s">
        <v>13</v>
      </c>
      <c r="B58" s="147" t="s">
        <v>449</v>
      </c>
      <c r="C58" s="250">
        <f>+C46+C52+C57</f>
        <v>30594400</v>
      </c>
    </row>
    <row r="59" ht="15" customHeight="1" thickBot="1">
      <c r="C59" s="251"/>
    </row>
    <row r="60" spans="1:3" ht="14.25" customHeight="1" thickBot="1">
      <c r="A60" s="150" t="s">
        <v>440</v>
      </c>
      <c r="B60" s="151"/>
      <c r="C60" s="82">
        <v>7</v>
      </c>
    </row>
    <row r="61" spans="1:3" ht="13.5" thickBot="1">
      <c r="A61" s="150" t="s">
        <v>145</v>
      </c>
      <c r="B61" s="151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47" t="str">
        <f>+CONCATENATE("4.3. melléklet a 2/",LEFT(ÖSSZEFÜGGÉSEK!A5,4),". (III.8.) önkormányzati rendelethez")</f>
        <v>4.3. melléklet a 2/2018. (III.8.) önkormányzati rendelethez</v>
      </c>
    </row>
    <row r="2" spans="1:3" s="315" customFormat="1" ht="25.5" customHeight="1">
      <c r="A2" s="268" t="s">
        <v>143</v>
      </c>
      <c r="B2" s="352" t="s">
        <v>493</v>
      </c>
      <c r="C2" s="252" t="s">
        <v>49</v>
      </c>
    </row>
    <row r="3" spans="1:3" s="315" customFormat="1" ht="24.75" thickBot="1">
      <c r="A3" s="309" t="s">
        <v>142</v>
      </c>
      <c r="B3" s="239" t="s">
        <v>329</v>
      </c>
      <c r="C3" s="253"/>
    </row>
    <row r="4" spans="1:3" s="316" customFormat="1" ht="15.75" customHeight="1" thickBot="1">
      <c r="A4" s="131"/>
      <c r="B4" s="131"/>
      <c r="C4" s="132" t="e">
        <f>#REF!</f>
        <v>#REF!</v>
      </c>
    </row>
    <row r="5" spans="1:3" ht="13.5" thickBot="1">
      <c r="A5" s="269" t="s">
        <v>144</v>
      </c>
      <c r="B5" s="133" t="s">
        <v>470</v>
      </c>
      <c r="C5" s="134" t="s">
        <v>44</v>
      </c>
    </row>
    <row r="6" spans="1:3" s="317" customFormat="1" ht="12.75" customHeight="1" thickBot="1">
      <c r="A6" s="120"/>
      <c r="B6" s="121" t="s">
        <v>422</v>
      </c>
      <c r="C6" s="122" t="s">
        <v>423</v>
      </c>
    </row>
    <row r="7" spans="1:3" s="317" customFormat="1" ht="15.75" customHeight="1" thickBot="1">
      <c r="A7" s="135"/>
      <c r="B7" s="136" t="s">
        <v>45</v>
      </c>
      <c r="C7" s="137"/>
    </row>
    <row r="8" spans="1:3" s="254" customFormat="1" ht="12" customHeight="1" thickBot="1">
      <c r="A8" s="120" t="s">
        <v>10</v>
      </c>
      <c r="B8" s="138" t="s">
        <v>441</v>
      </c>
      <c r="C8" s="201">
        <f>SUM(C9:C19)</f>
        <v>0</v>
      </c>
    </row>
    <row r="9" spans="1:3" s="254" customFormat="1" ht="12" customHeight="1">
      <c r="A9" s="310" t="s">
        <v>80</v>
      </c>
      <c r="B9" s="9" t="s">
        <v>207</v>
      </c>
      <c r="C9" s="243"/>
    </row>
    <row r="10" spans="1:3" s="254" customFormat="1" ht="12" customHeight="1">
      <c r="A10" s="311" t="s">
        <v>81</v>
      </c>
      <c r="B10" s="7" t="s">
        <v>208</v>
      </c>
      <c r="C10" s="199"/>
    </row>
    <row r="11" spans="1:3" s="254" customFormat="1" ht="12" customHeight="1">
      <c r="A11" s="311" t="s">
        <v>82</v>
      </c>
      <c r="B11" s="7" t="s">
        <v>209</v>
      </c>
      <c r="C11" s="199"/>
    </row>
    <row r="12" spans="1:3" s="254" customFormat="1" ht="12" customHeight="1">
      <c r="A12" s="311" t="s">
        <v>83</v>
      </c>
      <c r="B12" s="7" t="s">
        <v>210</v>
      </c>
      <c r="C12" s="199"/>
    </row>
    <row r="13" spans="1:3" s="254" customFormat="1" ht="12" customHeight="1">
      <c r="A13" s="311" t="s">
        <v>103</v>
      </c>
      <c r="B13" s="7" t="s">
        <v>211</v>
      </c>
      <c r="C13" s="199"/>
    </row>
    <row r="14" spans="1:3" s="254" customFormat="1" ht="12" customHeight="1">
      <c r="A14" s="311" t="s">
        <v>84</v>
      </c>
      <c r="B14" s="7" t="s">
        <v>330</v>
      </c>
      <c r="C14" s="199"/>
    </row>
    <row r="15" spans="1:3" s="254" customFormat="1" ht="12" customHeight="1">
      <c r="A15" s="311" t="s">
        <v>85</v>
      </c>
      <c r="B15" s="6" t="s">
        <v>331</v>
      </c>
      <c r="C15" s="199"/>
    </row>
    <row r="16" spans="1:3" s="254" customFormat="1" ht="12" customHeight="1">
      <c r="A16" s="311" t="s">
        <v>95</v>
      </c>
      <c r="B16" s="7" t="s">
        <v>214</v>
      </c>
      <c r="C16" s="244"/>
    </row>
    <row r="17" spans="1:3" s="318" customFormat="1" ht="12" customHeight="1">
      <c r="A17" s="311" t="s">
        <v>96</v>
      </c>
      <c r="B17" s="7" t="s">
        <v>215</v>
      </c>
      <c r="C17" s="199"/>
    </row>
    <row r="18" spans="1:3" s="318" customFormat="1" ht="12" customHeight="1">
      <c r="A18" s="311" t="s">
        <v>97</v>
      </c>
      <c r="B18" s="7" t="s">
        <v>365</v>
      </c>
      <c r="C18" s="200"/>
    </row>
    <row r="19" spans="1:3" s="318" customFormat="1" ht="12" customHeight="1" thickBot="1">
      <c r="A19" s="311" t="s">
        <v>98</v>
      </c>
      <c r="B19" s="6" t="s">
        <v>216</v>
      </c>
      <c r="C19" s="200"/>
    </row>
    <row r="20" spans="1:3" s="254" customFormat="1" ht="12" customHeight="1" thickBot="1">
      <c r="A20" s="120" t="s">
        <v>11</v>
      </c>
      <c r="B20" s="138" t="s">
        <v>332</v>
      </c>
      <c r="C20" s="201">
        <f>SUM(C21:C23)</f>
        <v>0</v>
      </c>
    </row>
    <row r="21" spans="1:3" s="318" customFormat="1" ht="12" customHeight="1">
      <c r="A21" s="311" t="s">
        <v>86</v>
      </c>
      <c r="B21" s="8" t="s">
        <v>189</v>
      </c>
      <c r="C21" s="199"/>
    </row>
    <row r="22" spans="1:3" s="318" customFormat="1" ht="12" customHeight="1">
      <c r="A22" s="311" t="s">
        <v>87</v>
      </c>
      <c r="B22" s="7" t="s">
        <v>333</v>
      </c>
      <c r="C22" s="199"/>
    </row>
    <row r="23" spans="1:3" s="318" customFormat="1" ht="12" customHeight="1">
      <c r="A23" s="311" t="s">
        <v>88</v>
      </c>
      <c r="B23" s="7" t="s">
        <v>334</v>
      </c>
      <c r="C23" s="199"/>
    </row>
    <row r="24" spans="1:3" s="318" customFormat="1" ht="12" customHeight="1" thickBot="1">
      <c r="A24" s="311" t="s">
        <v>89</v>
      </c>
      <c r="B24" s="7" t="s">
        <v>446</v>
      </c>
      <c r="C24" s="199"/>
    </row>
    <row r="25" spans="1:3" s="318" customFormat="1" ht="12" customHeight="1" thickBot="1">
      <c r="A25" s="125" t="s">
        <v>12</v>
      </c>
      <c r="B25" s="84" t="s">
        <v>120</v>
      </c>
      <c r="C25" s="228"/>
    </row>
    <row r="26" spans="1:3" s="318" customFormat="1" ht="12" customHeight="1" thickBot="1">
      <c r="A26" s="125" t="s">
        <v>13</v>
      </c>
      <c r="B26" s="84" t="s">
        <v>335</v>
      </c>
      <c r="C26" s="201">
        <f>+C27+C28</f>
        <v>0</v>
      </c>
    </row>
    <row r="27" spans="1:3" s="318" customFormat="1" ht="12" customHeight="1">
      <c r="A27" s="312" t="s">
        <v>198</v>
      </c>
      <c r="B27" s="313" t="s">
        <v>333</v>
      </c>
      <c r="C27" s="51"/>
    </row>
    <row r="28" spans="1:3" s="318" customFormat="1" ht="12" customHeight="1">
      <c r="A28" s="312" t="s">
        <v>199</v>
      </c>
      <c r="B28" s="314" t="s">
        <v>336</v>
      </c>
      <c r="C28" s="202"/>
    </row>
    <row r="29" spans="1:3" s="318" customFormat="1" ht="12" customHeight="1" thickBot="1">
      <c r="A29" s="311" t="s">
        <v>200</v>
      </c>
      <c r="B29" s="95" t="s">
        <v>447</v>
      </c>
      <c r="C29" s="54"/>
    </row>
    <row r="30" spans="1:3" s="318" customFormat="1" ht="12" customHeight="1" thickBot="1">
      <c r="A30" s="125" t="s">
        <v>14</v>
      </c>
      <c r="B30" s="84" t="s">
        <v>337</v>
      </c>
      <c r="C30" s="201">
        <f>+C31+C32+C33</f>
        <v>0</v>
      </c>
    </row>
    <row r="31" spans="1:3" s="318" customFormat="1" ht="12" customHeight="1">
      <c r="A31" s="312" t="s">
        <v>73</v>
      </c>
      <c r="B31" s="313" t="s">
        <v>221</v>
      </c>
      <c r="C31" s="51"/>
    </row>
    <row r="32" spans="1:3" s="318" customFormat="1" ht="12" customHeight="1">
      <c r="A32" s="312" t="s">
        <v>74</v>
      </c>
      <c r="B32" s="314" t="s">
        <v>222</v>
      </c>
      <c r="C32" s="202"/>
    </row>
    <row r="33" spans="1:3" s="318" customFormat="1" ht="12" customHeight="1" thickBot="1">
      <c r="A33" s="311" t="s">
        <v>75</v>
      </c>
      <c r="B33" s="95" t="s">
        <v>223</v>
      </c>
      <c r="C33" s="54"/>
    </row>
    <row r="34" spans="1:3" s="254" customFormat="1" ht="12" customHeight="1" thickBot="1">
      <c r="A34" s="125" t="s">
        <v>15</v>
      </c>
      <c r="B34" s="84" t="s">
        <v>306</v>
      </c>
      <c r="C34" s="228"/>
    </row>
    <row r="35" spans="1:3" s="254" customFormat="1" ht="12" customHeight="1" thickBot="1">
      <c r="A35" s="125" t="s">
        <v>16</v>
      </c>
      <c r="B35" s="84" t="s">
        <v>338</v>
      </c>
      <c r="C35" s="245"/>
    </row>
    <row r="36" spans="1:3" s="254" customFormat="1" ht="12" customHeight="1" thickBot="1">
      <c r="A36" s="120" t="s">
        <v>17</v>
      </c>
      <c r="B36" s="84" t="s">
        <v>448</v>
      </c>
      <c r="C36" s="246">
        <f>+C8+C20+C25+C26+C30+C34+C35</f>
        <v>0</v>
      </c>
    </row>
    <row r="37" spans="1:3" s="254" customFormat="1" ht="12" customHeight="1" thickBot="1">
      <c r="A37" s="139" t="s">
        <v>18</v>
      </c>
      <c r="B37" s="84" t="s">
        <v>340</v>
      </c>
      <c r="C37" s="246">
        <f>+C38+C39+C40</f>
        <v>41546271</v>
      </c>
    </row>
    <row r="38" spans="1:3" s="254" customFormat="1" ht="12" customHeight="1">
      <c r="A38" s="312" t="s">
        <v>341</v>
      </c>
      <c r="B38" s="313" t="s">
        <v>172</v>
      </c>
      <c r="C38" s="51"/>
    </row>
    <row r="39" spans="1:3" s="254" customFormat="1" ht="12" customHeight="1">
      <c r="A39" s="312" t="s">
        <v>342</v>
      </c>
      <c r="B39" s="314" t="s">
        <v>1</v>
      </c>
      <c r="C39" s="202"/>
    </row>
    <row r="40" spans="1:3" s="318" customFormat="1" ht="12" customHeight="1" thickBot="1">
      <c r="A40" s="311" t="s">
        <v>343</v>
      </c>
      <c r="B40" s="95" t="s">
        <v>344</v>
      </c>
      <c r="C40" s="54">
        <v>41546271</v>
      </c>
    </row>
    <row r="41" spans="1:3" s="318" customFormat="1" ht="15" customHeight="1" thickBot="1">
      <c r="A41" s="139" t="s">
        <v>19</v>
      </c>
      <c r="B41" s="140" t="s">
        <v>345</v>
      </c>
      <c r="C41" s="249">
        <f>+C36+C37</f>
        <v>41546271</v>
      </c>
    </row>
    <row r="42" spans="1:3" s="318" customFormat="1" ht="15" customHeight="1">
      <c r="A42" s="141"/>
      <c r="B42" s="142"/>
      <c r="C42" s="247"/>
    </row>
    <row r="43" spans="1:3" ht="13.5" thickBot="1">
      <c r="A43" s="143"/>
      <c r="B43" s="144"/>
      <c r="C43" s="248"/>
    </row>
    <row r="44" spans="1:3" s="317" customFormat="1" ht="16.5" customHeight="1" thickBot="1">
      <c r="A44" s="145"/>
      <c r="B44" s="146" t="s">
        <v>46</v>
      </c>
      <c r="C44" s="249"/>
    </row>
    <row r="45" spans="1:3" s="319" customFormat="1" ht="12" customHeight="1" thickBot="1">
      <c r="A45" s="125" t="s">
        <v>10</v>
      </c>
      <c r="B45" s="84" t="s">
        <v>346</v>
      </c>
      <c r="C45" s="201">
        <f>SUM(C46:C50)</f>
        <v>41546271</v>
      </c>
    </row>
    <row r="46" spans="1:3" ht="12" customHeight="1">
      <c r="A46" s="311" t="s">
        <v>80</v>
      </c>
      <c r="B46" s="8" t="s">
        <v>40</v>
      </c>
      <c r="C46" s="51">
        <v>33971775</v>
      </c>
    </row>
    <row r="47" spans="1:3" ht="12" customHeight="1">
      <c r="A47" s="311" t="s">
        <v>81</v>
      </c>
      <c r="B47" s="7" t="s">
        <v>129</v>
      </c>
      <c r="C47" s="53">
        <v>6624496</v>
      </c>
    </row>
    <row r="48" spans="1:3" ht="12" customHeight="1">
      <c r="A48" s="311" t="s">
        <v>82</v>
      </c>
      <c r="B48" s="7" t="s">
        <v>102</v>
      </c>
      <c r="C48" s="53">
        <v>950000</v>
      </c>
    </row>
    <row r="49" spans="1:3" ht="12" customHeight="1">
      <c r="A49" s="311" t="s">
        <v>83</v>
      </c>
      <c r="B49" s="7" t="s">
        <v>130</v>
      </c>
      <c r="C49" s="53"/>
    </row>
    <row r="50" spans="1:3" ht="12" customHeight="1" thickBot="1">
      <c r="A50" s="311" t="s">
        <v>103</v>
      </c>
      <c r="B50" s="7" t="s">
        <v>131</v>
      </c>
      <c r="C50" s="53"/>
    </row>
    <row r="51" spans="1:3" ht="12" customHeight="1" thickBot="1">
      <c r="A51" s="125" t="s">
        <v>11</v>
      </c>
      <c r="B51" s="84" t="s">
        <v>347</v>
      </c>
      <c r="C51" s="201">
        <f>SUM(C52:C54)</f>
        <v>0</v>
      </c>
    </row>
    <row r="52" spans="1:3" s="319" customFormat="1" ht="12" customHeight="1">
      <c r="A52" s="311" t="s">
        <v>86</v>
      </c>
      <c r="B52" s="8" t="s">
        <v>165</v>
      </c>
      <c r="C52" s="51"/>
    </row>
    <row r="53" spans="1:3" ht="12" customHeight="1">
      <c r="A53" s="311" t="s">
        <v>87</v>
      </c>
      <c r="B53" s="7" t="s">
        <v>133</v>
      </c>
      <c r="C53" s="53"/>
    </row>
    <row r="54" spans="1:3" ht="12" customHeight="1">
      <c r="A54" s="311" t="s">
        <v>88</v>
      </c>
      <c r="B54" s="7" t="s">
        <v>47</v>
      </c>
      <c r="C54" s="53"/>
    </row>
    <row r="55" spans="1:3" ht="12" customHeight="1" thickBot="1">
      <c r="A55" s="311" t="s">
        <v>89</v>
      </c>
      <c r="B55" s="7" t="s">
        <v>445</v>
      </c>
      <c r="C55" s="53"/>
    </row>
    <row r="56" spans="1:3" ht="15" customHeight="1" thickBot="1">
      <c r="A56" s="125" t="s">
        <v>12</v>
      </c>
      <c r="B56" s="84" t="s">
        <v>6</v>
      </c>
      <c r="C56" s="228"/>
    </row>
    <row r="57" spans="1:3" ht="13.5" thickBot="1">
      <c r="A57" s="125" t="s">
        <v>13</v>
      </c>
      <c r="B57" s="147" t="s">
        <v>449</v>
      </c>
      <c r="C57" s="250">
        <f>+C45+C51+C56</f>
        <v>41546271</v>
      </c>
    </row>
    <row r="58" ht="15" customHeight="1" thickBot="1">
      <c r="C58" s="251"/>
    </row>
    <row r="59" spans="1:3" ht="14.25" customHeight="1" thickBot="1">
      <c r="A59" s="150" t="s">
        <v>440</v>
      </c>
      <c r="B59" s="151"/>
      <c r="C59" s="82">
        <v>12</v>
      </c>
    </row>
    <row r="60" spans="1:3" ht="13.5" thickBot="1">
      <c r="A60" s="150" t="s">
        <v>145</v>
      </c>
      <c r="B60" s="151"/>
      <c r="C60" s="82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47" t="str">
        <f>+CONCATENATE("4.3.1. melléklet a 2/",LEFT(ÖSSZEFÜGGÉSEK!A5,4),". (III.8.) önkormányzati rendelethez")</f>
        <v>4.3.1. melléklet a 2/2018. (III.8.) önkormányzati rendelethez</v>
      </c>
    </row>
    <row r="2" spans="1:3" s="315" customFormat="1" ht="25.5" customHeight="1">
      <c r="A2" s="268" t="s">
        <v>143</v>
      </c>
      <c r="B2" s="352" t="s">
        <v>493</v>
      </c>
      <c r="C2" s="252" t="s">
        <v>49</v>
      </c>
    </row>
    <row r="3" spans="1:3" s="315" customFormat="1" ht="24.75" thickBot="1">
      <c r="A3" s="309" t="s">
        <v>142</v>
      </c>
      <c r="B3" s="239" t="s">
        <v>348</v>
      </c>
      <c r="C3" s="253" t="s">
        <v>43</v>
      </c>
    </row>
    <row r="4" spans="1:3" s="316" customFormat="1" ht="15.75" customHeight="1" thickBot="1">
      <c r="A4" s="131"/>
      <c r="B4" s="131"/>
      <c r="C4" s="132"/>
    </row>
    <row r="5" spans="1:3" ht="13.5" thickBot="1">
      <c r="A5" s="269" t="s">
        <v>144</v>
      </c>
      <c r="B5" s="133" t="s">
        <v>470</v>
      </c>
      <c r="C5" s="134" t="s">
        <v>44</v>
      </c>
    </row>
    <row r="6" spans="1:3" s="317" customFormat="1" ht="12.75" customHeight="1" thickBot="1">
      <c r="A6" s="120"/>
      <c r="B6" s="121" t="s">
        <v>422</v>
      </c>
      <c r="C6" s="122" t="s">
        <v>423</v>
      </c>
    </row>
    <row r="7" spans="1:3" s="317" customFormat="1" ht="15.75" customHeight="1" thickBot="1">
      <c r="A7" s="135"/>
      <c r="B7" s="136" t="s">
        <v>45</v>
      </c>
      <c r="C7" s="137"/>
    </row>
    <row r="8" spans="1:3" s="254" customFormat="1" ht="12" customHeight="1" thickBot="1">
      <c r="A8" s="120" t="s">
        <v>10</v>
      </c>
      <c r="B8" s="138" t="s">
        <v>441</v>
      </c>
      <c r="C8" s="201">
        <f>SUM(C9:C19)</f>
        <v>0</v>
      </c>
    </row>
    <row r="9" spans="1:3" s="254" customFormat="1" ht="12" customHeight="1">
      <c r="A9" s="310" t="s">
        <v>80</v>
      </c>
      <c r="B9" s="9" t="s">
        <v>207</v>
      </c>
      <c r="C9" s="243"/>
    </row>
    <row r="10" spans="1:3" s="254" customFormat="1" ht="12" customHeight="1">
      <c r="A10" s="311" t="s">
        <v>81</v>
      </c>
      <c r="B10" s="7" t="s">
        <v>208</v>
      </c>
      <c r="C10" s="199"/>
    </row>
    <row r="11" spans="1:3" s="254" customFormat="1" ht="12" customHeight="1">
      <c r="A11" s="311" t="s">
        <v>82</v>
      </c>
      <c r="B11" s="7" t="s">
        <v>209</v>
      </c>
      <c r="C11" s="199"/>
    </row>
    <row r="12" spans="1:3" s="254" customFormat="1" ht="12" customHeight="1">
      <c r="A12" s="311" t="s">
        <v>83</v>
      </c>
      <c r="B12" s="7" t="s">
        <v>210</v>
      </c>
      <c r="C12" s="199"/>
    </row>
    <row r="13" spans="1:3" s="254" customFormat="1" ht="12" customHeight="1">
      <c r="A13" s="311" t="s">
        <v>103</v>
      </c>
      <c r="B13" s="7" t="s">
        <v>211</v>
      </c>
      <c r="C13" s="199"/>
    </row>
    <row r="14" spans="1:3" s="254" customFormat="1" ht="12" customHeight="1">
      <c r="A14" s="311" t="s">
        <v>84</v>
      </c>
      <c r="B14" s="7" t="s">
        <v>330</v>
      </c>
      <c r="C14" s="199"/>
    </row>
    <row r="15" spans="1:3" s="254" customFormat="1" ht="12" customHeight="1">
      <c r="A15" s="311" t="s">
        <v>85</v>
      </c>
      <c r="B15" s="6" t="s">
        <v>331</v>
      </c>
      <c r="C15" s="199"/>
    </row>
    <row r="16" spans="1:3" s="254" customFormat="1" ht="12" customHeight="1">
      <c r="A16" s="311" t="s">
        <v>95</v>
      </c>
      <c r="B16" s="7" t="s">
        <v>214</v>
      </c>
      <c r="C16" s="244"/>
    </row>
    <row r="17" spans="1:3" s="318" customFormat="1" ht="12" customHeight="1">
      <c r="A17" s="311" t="s">
        <v>96</v>
      </c>
      <c r="B17" s="7" t="s">
        <v>215</v>
      </c>
      <c r="C17" s="199"/>
    </row>
    <row r="18" spans="1:3" s="318" customFormat="1" ht="12" customHeight="1">
      <c r="A18" s="311" t="s">
        <v>97</v>
      </c>
      <c r="B18" s="7" t="s">
        <v>365</v>
      </c>
      <c r="C18" s="200"/>
    </row>
    <row r="19" spans="1:3" s="318" customFormat="1" ht="12" customHeight="1" thickBot="1">
      <c r="A19" s="311" t="s">
        <v>98</v>
      </c>
      <c r="B19" s="6" t="s">
        <v>216</v>
      </c>
      <c r="C19" s="200"/>
    </row>
    <row r="20" spans="1:3" s="254" customFormat="1" ht="12" customHeight="1" thickBot="1">
      <c r="A20" s="120" t="s">
        <v>11</v>
      </c>
      <c r="B20" s="138" t="s">
        <v>332</v>
      </c>
      <c r="C20" s="201">
        <f>SUM(C21:C23)</f>
        <v>0</v>
      </c>
    </row>
    <row r="21" spans="1:3" s="318" customFormat="1" ht="12" customHeight="1">
      <c r="A21" s="311" t="s">
        <v>86</v>
      </c>
      <c r="B21" s="8" t="s">
        <v>189</v>
      </c>
      <c r="C21" s="199"/>
    </row>
    <row r="22" spans="1:3" s="318" customFormat="1" ht="12" customHeight="1">
      <c r="A22" s="311" t="s">
        <v>87</v>
      </c>
      <c r="B22" s="7" t="s">
        <v>333</v>
      </c>
      <c r="C22" s="199"/>
    </row>
    <row r="23" spans="1:3" s="318" customFormat="1" ht="12" customHeight="1">
      <c r="A23" s="311" t="s">
        <v>88</v>
      </c>
      <c r="B23" s="7" t="s">
        <v>334</v>
      </c>
      <c r="C23" s="199"/>
    </row>
    <row r="24" spans="1:3" s="318" customFormat="1" ht="12" customHeight="1" thickBot="1">
      <c r="A24" s="311" t="s">
        <v>89</v>
      </c>
      <c r="B24" s="7" t="s">
        <v>446</v>
      </c>
      <c r="C24" s="199"/>
    </row>
    <row r="25" spans="1:3" s="318" customFormat="1" ht="12" customHeight="1" thickBot="1">
      <c r="A25" s="125" t="s">
        <v>12</v>
      </c>
      <c r="B25" s="84" t="s">
        <v>120</v>
      </c>
      <c r="C25" s="228"/>
    </row>
    <row r="26" spans="1:3" s="318" customFormat="1" ht="12" customHeight="1" thickBot="1">
      <c r="A26" s="125" t="s">
        <v>13</v>
      </c>
      <c r="B26" s="84" t="s">
        <v>335</v>
      </c>
      <c r="C26" s="201">
        <f>+C27+C28</f>
        <v>0</v>
      </c>
    </row>
    <row r="27" spans="1:3" s="318" customFormat="1" ht="12" customHeight="1">
      <c r="A27" s="312" t="s">
        <v>198</v>
      </c>
      <c r="B27" s="313" t="s">
        <v>333</v>
      </c>
      <c r="C27" s="51"/>
    </row>
    <row r="28" spans="1:3" s="318" customFormat="1" ht="12" customHeight="1">
      <c r="A28" s="312" t="s">
        <v>199</v>
      </c>
      <c r="B28" s="314" t="s">
        <v>336</v>
      </c>
      <c r="C28" s="202"/>
    </row>
    <row r="29" spans="1:3" s="318" customFormat="1" ht="12" customHeight="1" thickBot="1">
      <c r="A29" s="311" t="s">
        <v>200</v>
      </c>
      <c r="B29" s="95" t="s">
        <v>447</v>
      </c>
      <c r="C29" s="54"/>
    </row>
    <row r="30" spans="1:3" s="318" customFormat="1" ht="12" customHeight="1" thickBot="1">
      <c r="A30" s="125" t="s">
        <v>14</v>
      </c>
      <c r="B30" s="84" t="s">
        <v>337</v>
      </c>
      <c r="C30" s="201">
        <f>+C31+C32+C33</f>
        <v>0</v>
      </c>
    </row>
    <row r="31" spans="1:3" s="318" customFormat="1" ht="12" customHeight="1">
      <c r="A31" s="312" t="s">
        <v>73</v>
      </c>
      <c r="B31" s="313" t="s">
        <v>221</v>
      </c>
      <c r="C31" s="51"/>
    </row>
    <row r="32" spans="1:3" s="318" customFormat="1" ht="12" customHeight="1">
      <c r="A32" s="312" t="s">
        <v>74</v>
      </c>
      <c r="B32" s="314" t="s">
        <v>222</v>
      </c>
      <c r="C32" s="202"/>
    </row>
    <row r="33" spans="1:3" s="318" customFormat="1" ht="12" customHeight="1" thickBot="1">
      <c r="A33" s="311" t="s">
        <v>75</v>
      </c>
      <c r="B33" s="95" t="s">
        <v>223</v>
      </c>
      <c r="C33" s="54"/>
    </row>
    <row r="34" spans="1:3" s="254" customFormat="1" ht="12" customHeight="1" thickBot="1">
      <c r="A34" s="125" t="s">
        <v>15</v>
      </c>
      <c r="B34" s="84" t="s">
        <v>306</v>
      </c>
      <c r="C34" s="228"/>
    </row>
    <row r="35" spans="1:3" s="254" customFormat="1" ht="12" customHeight="1" thickBot="1">
      <c r="A35" s="125" t="s">
        <v>16</v>
      </c>
      <c r="B35" s="84" t="s">
        <v>338</v>
      </c>
      <c r="C35" s="245"/>
    </row>
    <row r="36" spans="1:3" s="254" customFormat="1" ht="12" customHeight="1" thickBot="1">
      <c r="A36" s="120" t="s">
        <v>17</v>
      </c>
      <c r="B36" s="84" t="s">
        <v>448</v>
      </c>
      <c r="C36" s="246">
        <f>+C8+C20+C25+C26+C30+C34+C35</f>
        <v>0</v>
      </c>
    </row>
    <row r="37" spans="1:3" s="254" customFormat="1" ht="12" customHeight="1" thickBot="1">
      <c r="A37" s="139" t="s">
        <v>18</v>
      </c>
      <c r="B37" s="84" t="s">
        <v>340</v>
      </c>
      <c r="C37" s="246">
        <f>+C38+C39+C40</f>
        <v>0</v>
      </c>
    </row>
    <row r="38" spans="1:3" s="254" customFormat="1" ht="12" customHeight="1">
      <c r="A38" s="312" t="s">
        <v>341</v>
      </c>
      <c r="B38" s="313" t="s">
        <v>172</v>
      </c>
      <c r="C38" s="51"/>
    </row>
    <row r="39" spans="1:3" s="254" customFormat="1" ht="12" customHeight="1">
      <c r="A39" s="312" t="s">
        <v>342</v>
      </c>
      <c r="B39" s="314" t="s">
        <v>1</v>
      </c>
      <c r="C39" s="202"/>
    </row>
    <row r="40" spans="1:3" s="318" customFormat="1" ht="12" customHeight="1" thickBot="1">
      <c r="A40" s="311" t="s">
        <v>343</v>
      </c>
      <c r="B40" s="95" t="s">
        <v>344</v>
      </c>
      <c r="C40" s="54"/>
    </row>
    <row r="41" spans="1:3" s="318" customFormat="1" ht="15" customHeight="1" thickBot="1">
      <c r="A41" s="139" t="s">
        <v>19</v>
      </c>
      <c r="B41" s="140" t="s">
        <v>345</v>
      </c>
      <c r="C41" s="249">
        <v>41546271</v>
      </c>
    </row>
    <row r="42" spans="1:3" s="318" customFormat="1" ht="15" customHeight="1">
      <c r="A42" s="141"/>
      <c r="B42" s="142"/>
      <c r="C42" s="247"/>
    </row>
    <row r="43" spans="1:3" ht="13.5" thickBot="1">
      <c r="A43" s="143"/>
      <c r="B43" s="144"/>
      <c r="C43" s="248"/>
    </row>
    <row r="44" spans="1:3" s="317" customFormat="1" ht="16.5" customHeight="1" thickBot="1">
      <c r="A44" s="145"/>
      <c r="B44" s="146" t="s">
        <v>46</v>
      </c>
      <c r="C44" s="249"/>
    </row>
    <row r="45" spans="1:3" s="319" customFormat="1" ht="12" customHeight="1" thickBot="1">
      <c r="A45" s="125" t="s">
        <v>10</v>
      </c>
      <c r="B45" s="84" t="s">
        <v>346</v>
      </c>
      <c r="C45" s="201">
        <f>SUM(C46:C50)</f>
        <v>41546271</v>
      </c>
    </row>
    <row r="46" spans="1:3" ht="12" customHeight="1">
      <c r="A46" s="311" t="s">
        <v>80</v>
      </c>
      <c r="B46" s="8" t="s">
        <v>40</v>
      </c>
      <c r="C46" s="51">
        <v>33971775</v>
      </c>
    </row>
    <row r="47" spans="1:3" ht="12" customHeight="1">
      <c r="A47" s="311" t="s">
        <v>81</v>
      </c>
      <c r="B47" s="7" t="s">
        <v>129</v>
      </c>
      <c r="C47" s="53">
        <v>6624496</v>
      </c>
    </row>
    <row r="48" spans="1:3" ht="12" customHeight="1">
      <c r="A48" s="311" t="s">
        <v>82</v>
      </c>
      <c r="B48" s="7" t="s">
        <v>102</v>
      </c>
      <c r="C48" s="53">
        <v>950000</v>
      </c>
    </row>
    <row r="49" spans="1:3" ht="12" customHeight="1">
      <c r="A49" s="311" t="s">
        <v>83</v>
      </c>
      <c r="B49" s="7" t="s">
        <v>130</v>
      </c>
      <c r="C49" s="53"/>
    </row>
    <row r="50" spans="1:3" ht="12" customHeight="1" thickBot="1">
      <c r="A50" s="311" t="s">
        <v>103</v>
      </c>
      <c r="B50" s="7" t="s">
        <v>131</v>
      </c>
      <c r="C50" s="53"/>
    </row>
    <row r="51" spans="1:3" ht="12" customHeight="1" thickBot="1">
      <c r="A51" s="125" t="s">
        <v>11</v>
      </c>
      <c r="B51" s="84" t="s">
        <v>347</v>
      </c>
      <c r="C51" s="201">
        <f>SUM(C52:C54)</f>
        <v>0</v>
      </c>
    </row>
    <row r="52" spans="1:3" s="319" customFormat="1" ht="12" customHeight="1">
      <c r="A52" s="311" t="s">
        <v>86</v>
      </c>
      <c r="B52" s="8" t="s">
        <v>165</v>
      </c>
      <c r="C52" s="51"/>
    </row>
    <row r="53" spans="1:3" ht="12" customHeight="1">
      <c r="A53" s="311" t="s">
        <v>87</v>
      </c>
      <c r="B53" s="7" t="s">
        <v>133</v>
      </c>
      <c r="C53" s="53"/>
    </row>
    <row r="54" spans="1:3" ht="12" customHeight="1">
      <c r="A54" s="311" t="s">
        <v>88</v>
      </c>
      <c r="B54" s="7" t="s">
        <v>47</v>
      </c>
      <c r="C54" s="53"/>
    </row>
    <row r="55" spans="1:3" ht="12" customHeight="1" thickBot="1">
      <c r="A55" s="311" t="s">
        <v>89</v>
      </c>
      <c r="B55" s="7" t="s">
        <v>445</v>
      </c>
      <c r="C55" s="53"/>
    </row>
    <row r="56" spans="1:3" ht="15" customHeight="1" thickBot="1">
      <c r="A56" s="125" t="s">
        <v>12</v>
      </c>
      <c r="B56" s="84" t="s">
        <v>6</v>
      </c>
      <c r="C56" s="228"/>
    </row>
    <row r="57" spans="1:3" ht="13.5" thickBot="1">
      <c r="A57" s="125" t="s">
        <v>13</v>
      </c>
      <c r="B57" s="147" t="s">
        <v>449</v>
      </c>
      <c r="C57" s="250">
        <f>+C45+C51+C56</f>
        <v>41546271</v>
      </c>
    </row>
    <row r="58" ht="15" customHeight="1" thickBot="1">
      <c r="C58" s="251"/>
    </row>
    <row r="59" spans="1:3" ht="14.25" customHeight="1" thickBot="1">
      <c r="A59" s="150" t="s">
        <v>440</v>
      </c>
      <c r="B59" s="151"/>
      <c r="C59" s="82">
        <v>12</v>
      </c>
    </row>
    <row r="60" spans="1:3" ht="13.5" thickBot="1">
      <c r="A60" s="150" t="s">
        <v>145</v>
      </c>
      <c r="B60" s="151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56"/>
  <sheetViews>
    <sheetView zoomScale="150" zoomScaleNormal="150" workbookViewId="0" topLeftCell="A31">
      <selection activeCell="G49" sqref="G49"/>
    </sheetView>
  </sheetViews>
  <sheetFormatPr defaultColWidth="9.00390625" defaultRowHeight="12.75"/>
  <cols>
    <col min="1" max="1" width="13.875" style="148" customWidth="1"/>
    <col min="2" max="2" width="58.003906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47" t="str">
        <f>+CONCATENATE("4.4. melléklet a 2/",LEFT(ÖSSZEFÜGGÉSEK!A5,4),". (III.8.) önkormányzati rendelethez")</f>
        <v>4.4. melléklet a 2/2018. (III.8.) önkormányzati rendelethez</v>
      </c>
    </row>
    <row r="2" spans="1:3" s="315" customFormat="1" ht="25.5" customHeight="1">
      <c r="A2" s="268" t="s">
        <v>143</v>
      </c>
      <c r="B2" s="352" t="s">
        <v>494</v>
      </c>
      <c r="C2" s="252" t="s">
        <v>49</v>
      </c>
    </row>
    <row r="3" spans="1:3" s="315" customFormat="1" ht="24.75" thickBot="1">
      <c r="A3" s="309" t="s">
        <v>142</v>
      </c>
      <c r="B3" s="239" t="s">
        <v>329</v>
      </c>
      <c r="C3" s="253"/>
    </row>
    <row r="4" spans="1:3" ht="13.5" thickBot="1">
      <c r="A4" s="269" t="s">
        <v>144</v>
      </c>
      <c r="B4" s="133" t="s">
        <v>470</v>
      </c>
      <c r="C4" s="134" t="s">
        <v>44</v>
      </c>
    </row>
    <row r="5" spans="1:3" s="317" customFormat="1" ht="12.75" customHeight="1" thickBot="1">
      <c r="A5" s="120"/>
      <c r="B5" s="121" t="s">
        <v>422</v>
      </c>
      <c r="C5" s="122" t="s">
        <v>423</v>
      </c>
    </row>
    <row r="6" spans="1:3" s="317" customFormat="1" ht="15.75" customHeight="1" thickBot="1">
      <c r="A6" s="135"/>
      <c r="B6" s="136" t="s">
        <v>45</v>
      </c>
      <c r="C6" s="137"/>
    </row>
    <row r="7" spans="1:3" s="254" customFormat="1" ht="12" customHeight="1" thickBot="1">
      <c r="A7" s="120" t="s">
        <v>10</v>
      </c>
      <c r="B7" s="138" t="s">
        <v>441</v>
      </c>
      <c r="C7" s="201">
        <f>SUM(C8:C18)</f>
        <v>60661810</v>
      </c>
    </row>
    <row r="8" spans="1:3" s="254" customFormat="1" ht="12" customHeight="1">
      <c r="A8" s="310" t="s">
        <v>80</v>
      </c>
      <c r="B8" s="9" t="s">
        <v>207</v>
      </c>
      <c r="C8" s="243"/>
    </row>
    <row r="9" spans="1:3" s="254" customFormat="1" ht="12" customHeight="1">
      <c r="A9" s="311" t="s">
        <v>81</v>
      </c>
      <c r="B9" s="7" t="s">
        <v>208</v>
      </c>
      <c r="C9" s="199"/>
    </row>
    <row r="10" spans="1:3" s="254" customFormat="1" ht="12" customHeight="1">
      <c r="A10" s="311" t="s">
        <v>82</v>
      </c>
      <c r="B10" s="7" t="s">
        <v>209</v>
      </c>
      <c r="C10" s="199"/>
    </row>
    <row r="11" spans="1:3" s="254" customFormat="1" ht="12" customHeight="1">
      <c r="A11" s="311" t="s">
        <v>83</v>
      </c>
      <c r="B11" s="7" t="s">
        <v>210</v>
      </c>
      <c r="C11" s="199"/>
    </row>
    <row r="12" spans="1:3" s="254" customFormat="1" ht="12" customHeight="1">
      <c r="A12" s="311" t="s">
        <v>103</v>
      </c>
      <c r="B12" s="7" t="s">
        <v>211</v>
      </c>
      <c r="C12" s="199">
        <v>60661810</v>
      </c>
    </row>
    <row r="13" spans="1:3" s="254" customFormat="1" ht="12" customHeight="1">
      <c r="A13" s="311" t="s">
        <v>84</v>
      </c>
      <c r="B13" s="7" t="s">
        <v>330</v>
      </c>
      <c r="C13" s="199"/>
    </row>
    <row r="14" spans="1:3" s="254" customFormat="1" ht="12" customHeight="1">
      <c r="A14" s="311" t="s">
        <v>85</v>
      </c>
      <c r="B14" s="6" t="s">
        <v>331</v>
      </c>
      <c r="C14" s="199"/>
    </row>
    <row r="15" spans="1:3" s="254" customFormat="1" ht="12" customHeight="1">
      <c r="A15" s="311" t="s">
        <v>95</v>
      </c>
      <c r="B15" s="7" t="s">
        <v>214</v>
      </c>
      <c r="C15" s="244"/>
    </row>
    <row r="16" spans="1:3" s="318" customFormat="1" ht="12" customHeight="1">
      <c r="A16" s="311" t="s">
        <v>96</v>
      </c>
      <c r="B16" s="7" t="s">
        <v>215</v>
      </c>
      <c r="C16" s="199"/>
    </row>
    <row r="17" spans="1:3" s="318" customFormat="1" ht="12" customHeight="1">
      <c r="A17" s="311" t="s">
        <v>97</v>
      </c>
      <c r="B17" s="7" t="s">
        <v>365</v>
      </c>
      <c r="C17" s="200"/>
    </row>
    <row r="18" spans="1:3" s="318" customFormat="1" ht="12" customHeight="1" thickBot="1">
      <c r="A18" s="311" t="s">
        <v>98</v>
      </c>
      <c r="B18" s="6" t="s">
        <v>216</v>
      </c>
      <c r="C18" s="200"/>
    </row>
    <row r="19" spans="1:3" s="254" customFormat="1" ht="12" customHeight="1" thickBot="1">
      <c r="A19" s="120" t="s">
        <v>11</v>
      </c>
      <c r="B19" s="138" t="s">
        <v>332</v>
      </c>
      <c r="C19" s="201">
        <f>SUM(C20:C22)</f>
        <v>0</v>
      </c>
    </row>
    <row r="20" spans="1:3" s="318" customFormat="1" ht="12" customHeight="1">
      <c r="A20" s="311" t="s">
        <v>86</v>
      </c>
      <c r="B20" s="8" t="s">
        <v>189</v>
      </c>
      <c r="C20" s="199"/>
    </row>
    <row r="21" spans="1:3" s="318" customFormat="1" ht="12" customHeight="1">
      <c r="A21" s="311" t="s">
        <v>87</v>
      </c>
      <c r="B21" s="7" t="s">
        <v>333</v>
      </c>
      <c r="C21" s="199"/>
    </row>
    <row r="22" spans="1:3" s="318" customFormat="1" ht="12" customHeight="1">
      <c r="A22" s="311" t="s">
        <v>88</v>
      </c>
      <c r="B22" s="7" t="s">
        <v>334</v>
      </c>
      <c r="C22" s="199"/>
    </row>
    <row r="23" spans="1:3" s="318" customFormat="1" ht="12" customHeight="1" thickBot="1">
      <c r="A23" s="311" t="s">
        <v>89</v>
      </c>
      <c r="B23" s="7" t="s">
        <v>446</v>
      </c>
      <c r="C23" s="199"/>
    </row>
    <row r="24" spans="1:3" s="318" customFormat="1" ht="12" customHeight="1" thickBot="1">
      <c r="A24" s="125" t="s">
        <v>12</v>
      </c>
      <c r="B24" s="84" t="s">
        <v>120</v>
      </c>
      <c r="C24" s="228"/>
    </row>
    <row r="25" spans="1:3" s="318" customFormat="1" ht="12" customHeight="1" thickBot="1">
      <c r="A25" s="125" t="s">
        <v>13</v>
      </c>
      <c r="B25" s="84" t="s">
        <v>335</v>
      </c>
      <c r="C25" s="201">
        <f>+C26+C27</f>
        <v>0</v>
      </c>
    </row>
    <row r="26" spans="1:3" s="318" customFormat="1" ht="12" customHeight="1">
      <c r="A26" s="312" t="s">
        <v>198</v>
      </c>
      <c r="B26" s="313" t="s">
        <v>333</v>
      </c>
      <c r="C26" s="51"/>
    </row>
    <row r="27" spans="1:3" s="318" customFormat="1" ht="12" customHeight="1">
      <c r="A27" s="312" t="s">
        <v>199</v>
      </c>
      <c r="B27" s="314" t="s">
        <v>336</v>
      </c>
      <c r="C27" s="202"/>
    </row>
    <row r="28" spans="1:3" s="318" customFormat="1" ht="12" customHeight="1" thickBot="1">
      <c r="A28" s="311" t="s">
        <v>200</v>
      </c>
      <c r="B28" s="95" t="s">
        <v>447</v>
      </c>
      <c r="C28" s="54"/>
    </row>
    <row r="29" spans="1:3" s="318" customFormat="1" ht="12" customHeight="1" thickBot="1">
      <c r="A29" s="125" t="s">
        <v>14</v>
      </c>
      <c r="B29" s="84" t="s">
        <v>337</v>
      </c>
      <c r="C29" s="201">
        <f>+C30+C31+C32</f>
        <v>0</v>
      </c>
    </row>
    <row r="30" spans="1:3" s="318" customFormat="1" ht="12" customHeight="1">
      <c r="A30" s="312" t="s">
        <v>73</v>
      </c>
      <c r="B30" s="313" t="s">
        <v>221</v>
      </c>
      <c r="C30" s="51"/>
    </row>
    <row r="31" spans="1:3" s="318" customFormat="1" ht="12" customHeight="1">
      <c r="A31" s="312" t="s">
        <v>74</v>
      </c>
      <c r="B31" s="314" t="s">
        <v>222</v>
      </c>
      <c r="C31" s="202"/>
    </row>
    <row r="32" spans="1:3" s="318" customFormat="1" ht="12" customHeight="1" thickBot="1">
      <c r="A32" s="311" t="s">
        <v>75</v>
      </c>
      <c r="B32" s="95" t="s">
        <v>223</v>
      </c>
      <c r="C32" s="54"/>
    </row>
    <row r="33" spans="1:3" s="254" customFormat="1" ht="12" customHeight="1" thickBot="1">
      <c r="A33" s="125" t="s">
        <v>15</v>
      </c>
      <c r="B33" s="84" t="s">
        <v>306</v>
      </c>
      <c r="C33" s="228"/>
    </row>
    <row r="34" spans="1:3" s="254" customFormat="1" ht="12" customHeight="1" thickBot="1">
      <c r="A34" s="125" t="s">
        <v>16</v>
      </c>
      <c r="B34" s="84" t="s">
        <v>338</v>
      </c>
      <c r="C34" s="245"/>
    </row>
    <row r="35" spans="1:3" s="254" customFormat="1" ht="12" customHeight="1" thickBot="1">
      <c r="A35" s="120" t="s">
        <v>17</v>
      </c>
      <c r="B35" s="84" t="s">
        <v>448</v>
      </c>
      <c r="C35" s="246">
        <f>+C7+C19+C24+C25+C29+C33+C34</f>
        <v>60661810</v>
      </c>
    </row>
    <row r="36" spans="1:3" s="254" customFormat="1" ht="12" customHeight="1" thickBot="1">
      <c r="A36" s="139" t="s">
        <v>18</v>
      </c>
      <c r="B36" s="84" t="s">
        <v>340</v>
      </c>
      <c r="C36" s="246">
        <f>+C37+C38+C39</f>
        <v>103911600</v>
      </c>
    </row>
    <row r="37" spans="1:3" s="254" customFormat="1" ht="12" customHeight="1">
      <c r="A37" s="312" t="s">
        <v>341</v>
      </c>
      <c r="B37" s="313" t="s">
        <v>172</v>
      </c>
      <c r="C37" s="51"/>
    </row>
    <row r="38" spans="1:3" s="254" customFormat="1" ht="12" customHeight="1">
      <c r="A38" s="312" t="s">
        <v>342</v>
      </c>
      <c r="B38" s="314" t="s">
        <v>1</v>
      </c>
      <c r="C38" s="202"/>
    </row>
    <row r="39" spans="1:3" s="318" customFormat="1" ht="12" customHeight="1" thickBot="1">
      <c r="A39" s="311" t="s">
        <v>343</v>
      </c>
      <c r="B39" s="95" t="s">
        <v>344</v>
      </c>
      <c r="C39" s="54">
        <v>103911600</v>
      </c>
    </row>
    <row r="40" spans="1:3" s="318" customFormat="1" ht="15" customHeight="1" thickBot="1">
      <c r="A40" s="139" t="s">
        <v>19</v>
      </c>
      <c r="B40" s="140" t="s">
        <v>345</v>
      </c>
      <c r="C40" s="249">
        <f>+C35+C36</f>
        <v>164573410</v>
      </c>
    </row>
    <row r="41" spans="1:3" s="317" customFormat="1" ht="16.5" customHeight="1" thickBot="1">
      <c r="A41" s="145"/>
      <c r="B41" s="146" t="s">
        <v>46</v>
      </c>
      <c r="C41" s="249"/>
    </row>
    <row r="42" spans="1:3" s="319" customFormat="1" ht="12" customHeight="1" thickBot="1">
      <c r="A42" s="125" t="s">
        <v>10</v>
      </c>
      <c r="B42" s="84" t="s">
        <v>346</v>
      </c>
      <c r="C42" s="201">
        <f>SUM(C43:C47)</f>
        <v>164573410</v>
      </c>
    </row>
    <row r="43" spans="1:3" ht="12" customHeight="1">
      <c r="A43" s="311" t="s">
        <v>80</v>
      </c>
      <c r="B43" s="8" t="s">
        <v>40</v>
      </c>
      <c r="C43" s="51">
        <v>98076429</v>
      </c>
    </row>
    <row r="44" spans="1:3" ht="12" customHeight="1">
      <c r="A44" s="311" t="s">
        <v>81</v>
      </c>
      <c r="B44" s="7" t="s">
        <v>129</v>
      </c>
      <c r="C44" s="53">
        <v>17493613</v>
      </c>
    </row>
    <row r="45" spans="1:3" ht="12" customHeight="1">
      <c r="A45" s="311" t="s">
        <v>82</v>
      </c>
      <c r="B45" s="7" t="s">
        <v>102</v>
      </c>
      <c r="C45" s="53">
        <v>49003368</v>
      </c>
    </row>
    <row r="46" spans="1:3" ht="12" customHeight="1">
      <c r="A46" s="311" t="s">
        <v>83</v>
      </c>
      <c r="B46" s="7" t="s">
        <v>130</v>
      </c>
      <c r="C46" s="53"/>
    </row>
    <row r="47" spans="1:3" ht="12" customHeight="1" thickBot="1">
      <c r="A47" s="311" t="s">
        <v>103</v>
      </c>
      <c r="B47" s="7" t="s">
        <v>131</v>
      </c>
      <c r="C47" s="53"/>
    </row>
    <row r="48" spans="1:3" ht="12" customHeight="1" thickBot="1">
      <c r="A48" s="125" t="s">
        <v>11</v>
      </c>
      <c r="B48" s="84" t="s">
        <v>347</v>
      </c>
      <c r="C48" s="201">
        <f>SUM(C49:C51)</f>
        <v>0</v>
      </c>
    </row>
    <row r="49" spans="1:3" s="319" customFormat="1" ht="12" customHeight="1">
      <c r="A49" s="311" t="s">
        <v>86</v>
      </c>
      <c r="B49" s="8" t="s">
        <v>165</v>
      </c>
      <c r="C49" s="51"/>
    </row>
    <row r="50" spans="1:3" ht="12" customHeight="1">
      <c r="A50" s="311" t="s">
        <v>87</v>
      </c>
      <c r="B50" s="7" t="s">
        <v>133</v>
      </c>
      <c r="C50" s="53"/>
    </row>
    <row r="51" spans="1:3" ht="12" customHeight="1">
      <c r="A51" s="311" t="s">
        <v>88</v>
      </c>
      <c r="B51" s="7" t="s">
        <v>47</v>
      </c>
      <c r="C51" s="53"/>
    </row>
    <row r="52" spans="1:3" ht="12" customHeight="1" thickBot="1">
      <c r="A52" s="311" t="s">
        <v>89</v>
      </c>
      <c r="B52" s="7" t="s">
        <v>445</v>
      </c>
      <c r="C52" s="53"/>
    </row>
    <row r="53" spans="1:3" ht="15" customHeight="1" thickBot="1">
      <c r="A53" s="125" t="s">
        <v>12</v>
      </c>
      <c r="B53" s="84" t="s">
        <v>6</v>
      </c>
      <c r="C53" s="228"/>
    </row>
    <row r="54" spans="1:3" ht="13.5" thickBot="1">
      <c r="A54" s="125" t="s">
        <v>13</v>
      </c>
      <c r="B54" s="147" t="s">
        <v>449</v>
      </c>
      <c r="C54" s="250">
        <f>+C42+C48+C53</f>
        <v>164573410</v>
      </c>
    </row>
    <row r="55" spans="1:3" ht="14.25" customHeight="1" thickBot="1">
      <c r="A55" s="150" t="s">
        <v>440</v>
      </c>
      <c r="B55" s="151"/>
      <c r="C55" s="82">
        <v>37</v>
      </c>
    </row>
    <row r="56" spans="1:3" ht="13.5" thickBot="1">
      <c r="A56" s="150" t="s">
        <v>145</v>
      </c>
      <c r="B56" s="151"/>
      <c r="C56" s="8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8" customWidth="1"/>
    <col min="2" max="2" width="79.125" style="149" customWidth="1"/>
    <col min="3" max="3" width="25.00390625" style="149" customWidth="1"/>
    <col min="4" max="16384" width="9.375" style="149" customWidth="1"/>
  </cols>
  <sheetData>
    <row r="1" spans="1:3" s="128" customFormat="1" ht="21" customHeight="1" thickBot="1">
      <c r="A1" s="127"/>
      <c r="B1" s="129"/>
      <c r="C1" s="347" t="str">
        <f>+CONCATENATE("4.4.1. melléklet a 2/",LEFT(ÖSSZEFÜGGÉSEK!A5,4),". (III.8.) önkormányzati rendelethez")</f>
        <v>4.4.1. melléklet a 2/2018. (III.8.) önkormányzati rendelethez</v>
      </c>
    </row>
    <row r="2" spans="1:3" s="315" customFormat="1" ht="25.5" customHeight="1">
      <c r="A2" s="268" t="s">
        <v>143</v>
      </c>
      <c r="B2" s="352" t="s">
        <v>494</v>
      </c>
      <c r="C2" s="252" t="s">
        <v>49</v>
      </c>
    </row>
    <row r="3" spans="1:3" s="315" customFormat="1" ht="24.75" thickBot="1">
      <c r="A3" s="309" t="s">
        <v>142</v>
      </c>
      <c r="B3" s="239" t="s">
        <v>349</v>
      </c>
      <c r="C3" s="253" t="s">
        <v>48</v>
      </c>
    </row>
    <row r="4" spans="1:3" s="316" customFormat="1" ht="15.75" customHeight="1" thickBot="1">
      <c r="A4" s="131"/>
      <c r="B4" s="131"/>
      <c r="C4" s="132">
        <f>'4.3.1. sz. mell'!C4</f>
        <v>0</v>
      </c>
    </row>
    <row r="5" spans="1:3" ht="13.5" thickBot="1">
      <c r="A5" s="269" t="s">
        <v>144</v>
      </c>
      <c r="B5" s="133" t="s">
        <v>470</v>
      </c>
      <c r="C5" s="134" t="s">
        <v>44</v>
      </c>
    </row>
    <row r="6" spans="1:3" s="317" customFormat="1" ht="12.75" customHeight="1" thickBot="1">
      <c r="A6" s="120"/>
      <c r="B6" s="121" t="s">
        <v>422</v>
      </c>
      <c r="C6" s="122" t="s">
        <v>423</v>
      </c>
    </row>
    <row r="7" spans="1:3" s="317" customFormat="1" ht="15.75" customHeight="1" thickBot="1">
      <c r="A7" s="135"/>
      <c r="B7" s="136" t="s">
        <v>45</v>
      </c>
      <c r="C7" s="137"/>
    </row>
    <row r="8" spans="1:3" s="254" customFormat="1" ht="12" customHeight="1" thickBot="1">
      <c r="A8" s="120" t="s">
        <v>10</v>
      </c>
      <c r="B8" s="138" t="s">
        <v>441</v>
      </c>
      <c r="C8" s="201">
        <f>SUM(C9:C19)</f>
        <v>60661810</v>
      </c>
    </row>
    <row r="9" spans="1:3" s="254" customFormat="1" ht="12" customHeight="1">
      <c r="A9" s="310" t="s">
        <v>80</v>
      </c>
      <c r="B9" s="9" t="s">
        <v>207</v>
      </c>
      <c r="C9" s="243"/>
    </row>
    <row r="10" spans="1:3" s="254" customFormat="1" ht="12" customHeight="1">
      <c r="A10" s="311" t="s">
        <v>81</v>
      </c>
      <c r="B10" s="7" t="s">
        <v>208</v>
      </c>
      <c r="C10" s="199"/>
    </row>
    <row r="11" spans="1:3" s="254" customFormat="1" ht="12" customHeight="1">
      <c r="A11" s="311" t="s">
        <v>82</v>
      </c>
      <c r="B11" s="7" t="s">
        <v>209</v>
      </c>
      <c r="C11" s="199"/>
    </row>
    <row r="12" spans="1:3" s="254" customFormat="1" ht="12" customHeight="1">
      <c r="A12" s="311" t="s">
        <v>83</v>
      </c>
      <c r="B12" s="7" t="s">
        <v>210</v>
      </c>
      <c r="C12" s="199"/>
    </row>
    <row r="13" spans="1:3" s="254" customFormat="1" ht="12" customHeight="1">
      <c r="A13" s="311" t="s">
        <v>103</v>
      </c>
      <c r="B13" s="7" t="s">
        <v>211</v>
      </c>
      <c r="C13" s="199">
        <v>60661810</v>
      </c>
    </row>
    <row r="14" spans="1:3" s="254" customFormat="1" ht="12" customHeight="1">
      <c r="A14" s="311" t="s">
        <v>84</v>
      </c>
      <c r="B14" s="7" t="s">
        <v>330</v>
      </c>
      <c r="C14" s="199"/>
    </row>
    <row r="15" spans="1:3" s="254" customFormat="1" ht="12" customHeight="1">
      <c r="A15" s="311" t="s">
        <v>85</v>
      </c>
      <c r="B15" s="6" t="s">
        <v>331</v>
      </c>
      <c r="C15" s="199"/>
    </row>
    <row r="16" spans="1:3" s="254" customFormat="1" ht="12" customHeight="1">
      <c r="A16" s="311" t="s">
        <v>95</v>
      </c>
      <c r="B16" s="7" t="s">
        <v>214</v>
      </c>
      <c r="C16" s="244"/>
    </row>
    <row r="17" spans="1:3" s="318" customFormat="1" ht="12" customHeight="1">
      <c r="A17" s="311" t="s">
        <v>96</v>
      </c>
      <c r="B17" s="7" t="s">
        <v>215</v>
      </c>
      <c r="C17" s="199"/>
    </row>
    <row r="18" spans="1:3" s="318" customFormat="1" ht="12" customHeight="1">
      <c r="A18" s="311" t="s">
        <v>97</v>
      </c>
      <c r="B18" s="7" t="s">
        <v>365</v>
      </c>
      <c r="C18" s="200"/>
    </row>
    <row r="19" spans="1:3" s="318" customFormat="1" ht="12" customHeight="1" thickBot="1">
      <c r="A19" s="311" t="s">
        <v>98</v>
      </c>
      <c r="B19" s="6" t="s">
        <v>216</v>
      </c>
      <c r="C19" s="200"/>
    </row>
    <row r="20" spans="1:3" s="254" customFormat="1" ht="12" customHeight="1" thickBot="1">
      <c r="A20" s="120" t="s">
        <v>11</v>
      </c>
      <c r="B20" s="138" t="s">
        <v>332</v>
      </c>
      <c r="C20" s="201">
        <f>SUM(C21:C23)</f>
        <v>0</v>
      </c>
    </row>
    <row r="21" spans="1:3" s="318" customFormat="1" ht="12" customHeight="1">
      <c r="A21" s="311" t="s">
        <v>86</v>
      </c>
      <c r="B21" s="8" t="s">
        <v>189</v>
      </c>
      <c r="C21" s="199"/>
    </row>
    <row r="22" spans="1:3" s="318" customFormat="1" ht="12" customHeight="1">
      <c r="A22" s="311" t="s">
        <v>87</v>
      </c>
      <c r="B22" s="7" t="s">
        <v>333</v>
      </c>
      <c r="C22" s="199"/>
    </row>
    <row r="23" spans="1:3" s="318" customFormat="1" ht="12" customHeight="1">
      <c r="A23" s="311" t="s">
        <v>88</v>
      </c>
      <c r="B23" s="7" t="s">
        <v>334</v>
      </c>
      <c r="C23" s="199"/>
    </row>
    <row r="24" spans="1:3" s="318" customFormat="1" ht="12" customHeight="1" thickBot="1">
      <c r="A24" s="311" t="s">
        <v>89</v>
      </c>
      <c r="B24" s="7" t="s">
        <v>446</v>
      </c>
      <c r="C24" s="199"/>
    </row>
    <row r="25" spans="1:3" s="318" customFormat="1" ht="12" customHeight="1" thickBot="1">
      <c r="A25" s="125" t="s">
        <v>12</v>
      </c>
      <c r="B25" s="84" t="s">
        <v>120</v>
      </c>
      <c r="C25" s="228"/>
    </row>
    <row r="26" spans="1:3" s="318" customFormat="1" ht="12" customHeight="1" thickBot="1">
      <c r="A26" s="125" t="s">
        <v>13</v>
      </c>
      <c r="B26" s="84" t="s">
        <v>335</v>
      </c>
      <c r="C26" s="201">
        <f>+C27+C28</f>
        <v>0</v>
      </c>
    </row>
    <row r="27" spans="1:3" s="318" customFormat="1" ht="12" customHeight="1">
      <c r="A27" s="312" t="s">
        <v>198</v>
      </c>
      <c r="B27" s="313" t="s">
        <v>333</v>
      </c>
      <c r="C27" s="51"/>
    </row>
    <row r="28" spans="1:3" s="318" customFormat="1" ht="12" customHeight="1">
      <c r="A28" s="312" t="s">
        <v>199</v>
      </c>
      <c r="B28" s="314" t="s">
        <v>336</v>
      </c>
      <c r="C28" s="202"/>
    </row>
    <row r="29" spans="1:3" s="318" customFormat="1" ht="12" customHeight="1" thickBot="1">
      <c r="A29" s="311" t="s">
        <v>200</v>
      </c>
      <c r="B29" s="95" t="s">
        <v>447</v>
      </c>
      <c r="C29" s="54"/>
    </row>
    <row r="30" spans="1:3" s="318" customFormat="1" ht="12" customHeight="1" thickBot="1">
      <c r="A30" s="125" t="s">
        <v>14</v>
      </c>
      <c r="B30" s="84" t="s">
        <v>337</v>
      </c>
      <c r="C30" s="201">
        <f>+C31+C32+C33</f>
        <v>0</v>
      </c>
    </row>
    <row r="31" spans="1:3" s="318" customFormat="1" ht="12" customHeight="1">
      <c r="A31" s="312" t="s">
        <v>73</v>
      </c>
      <c r="B31" s="313" t="s">
        <v>221</v>
      </c>
      <c r="C31" s="51"/>
    </row>
    <row r="32" spans="1:3" s="318" customFormat="1" ht="12" customHeight="1">
      <c r="A32" s="312" t="s">
        <v>74</v>
      </c>
      <c r="B32" s="314" t="s">
        <v>222</v>
      </c>
      <c r="C32" s="202"/>
    </row>
    <row r="33" spans="1:3" s="318" customFormat="1" ht="12" customHeight="1" thickBot="1">
      <c r="A33" s="311" t="s">
        <v>75</v>
      </c>
      <c r="B33" s="95" t="s">
        <v>223</v>
      </c>
      <c r="C33" s="54"/>
    </row>
    <row r="34" spans="1:3" s="254" customFormat="1" ht="12" customHeight="1" thickBot="1">
      <c r="A34" s="125" t="s">
        <v>15</v>
      </c>
      <c r="B34" s="84" t="s">
        <v>306</v>
      </c>
      <c r="C34" s="228"/>
    </row>
    <row r="35" spans="1:3" s="254" customFormat="1" ht="12" customHeight="1" thickBot="1">
      <c r="A35" s="125" t="s">
        <v>16</v>
      </c>
      <c r="B35" s="84" t="s">
        <v>338</v>
      </c>
      <c r="C35" s="245"/>
    </row>
    <row r="36" spans="1:3" s="254" customFormat="1" ht="12" customHeight="1" thickBot="1">
      <c r="A36" s="120" t="s">
        <v>17</v>
      </c>
      <c r="B36" s="84" t="s">
        <v>448</v>
      </c>
      <c r="C36" s="246">
        <f>+C8+C20+C25+C26+C30+C34+C35</f>
        <v>60661810</v>
      </c>
    </row>
    <row r="37" spans="1:3" s="254" customFormat="1" ht="12" customHeight="1" thickBot="1">
      <c r="A37" s="139" t="s">
        <v>18</v>
      </c>
      <c r="B37" s="84" t="s">
        <v>340</v>
      </c>
      <c r="C37" s="246">
        <f>+C38+C39+C40</f>
        <v>103911600</v>
      </c>
    </row>
    <row r="38" spans="1:3" s="254" customFormat="1" ht="12" customHeight="1">
      <c r="A38" s="312" t="s">
        <v>341</v>
      </c>
      <c r="B38" s="313" t="s">
        <v>172</v>
      </c>
      <c r="C38" s="51"/>
    </row>
    <row r="39" spans="1:3" s="254" customFormat="1" ht="12" customHeight="1">
      <c r="A39" s="312" t="s">
        <v>342</v>
      </c>
      <c r="B39" s="314" t="s">
        <v>1</v>
      </c>
      <c r="C39" s="202"/>
    </row>
    <row r="40" spans="1:3" s="318" customFormat="1" ht="12" customHeight="1" thickBot="1">
      <c r="A40" s="311" t="s">
        <v>343</v>
      </c>
      <c r="B40" s="95" t="s">
        <v>344</v>
      </c>
      <c r="C40" s="54">
        <v>103911600</v>
      </c>
    </row>
    <row r="41" spans="1:3" s="318" customFormat="1" ht="15" customHeight="1" thickBot="1">
      <c r="A41" s="139" t="s">
        <v>19</v>
      </c>
      <c r="B41" s="140" t="s">
        <v>345</v>
      </c>
      <c r="C41" s="249">
        <f>+C36+C37</f>
        <v>164573410</v>
      </c>
    </row>
    <row r="42" spans="1:3" s="318" customFormat="1" ht="15" customHeight="1">
      <c r="A42" s="141"/>
      <c r="B42" s="142"/>
      <c r="C42" s="247"/>
    </row>
    <row r="43" spans="1:3" ht="13.5" thickBot="1">
      <c r="A43" s="143"/>
      <c r="B43" s="144"/>
      <c r="C43" s="248"/>
    </row>
    <row r="44" spans="1:3" s="317" customFormat="1" ht="16.5" customHeight="1" thickBot="1">
      <c r="A44" s="145"/>
      <c r="B44" s="146" t="s">
        <v>46</v>
      </c>
      <c r="C44" s="249"/>
    </row>
    <row r="45" spans="1:3" s="319" customFormat="1" ht="12" customHeight="1" thickBot="1">
      <c r="A45" s="125" t="s">
        <v>10</v>
      </c>
      <c r="B45" s="84" t="s">
        <v>346</v>
      </c>
      <c r="C45" s="201">
        <f>SUM(C46:C50)</f>
        <v>164573410</v>
      </c>
    </row>
    <row r="46" spans="1:3" ht="12" customHeight="1">
      <c r="A46" s="311" t="s">
        <v>80</v>
      </c>
      <c r="B46" s="8" t="s">
        <v>40</v>
      </c>
      <c r="C46" s="51">
        <v>98076429</v>
      </c>
    </row>
    <row r="47" spans="1:3" ht="12" customHeight="1">
      <c r="A47" s="311" t="s">
        <v>81</v>
      </c>
      <c r="B47" s="7" t="s">
        <v>129</v>
      </c>
      <c r="C47" s="53">
        <v>17493613</v>
      </c>
    </row>
    <row r="48" spans="1:3" ht="12" customHeight="1">
      <c r="A48" s="311" t="s">
        <v>82</v>
      </c>
      <c r="B48" s="7" t="s">
        <v>102</v>
      </c>
      <c r="C48" s="53">
        <v>49003368</v>
      </c>
    </row>
    <row r="49" spans="1:3" ht="12" customHeight="1">
      <c r="A49" s="311" t="s">
        <v>83</v>
      </c>
      <c r="B49" s="7" t="s">
        <v>130</v>
      </c>
      <c r="C49" s="53"/>
    </row>
    <row r="50" spans="1:3" ht="12" customHeight="1" thickBot="1">
      <c r="A50" s="311" t="s">
        <v>103</v>
      </c>
      <c r="B50" s="7" t="s">
        <v>131</v>
      </c>
      <c r="C50" s="53"/>
    </row>
    <row r="51" spans="1:3" ht="12" customHeight="1" thickBot="1">
      <c r="A51" s="125" t="s">
        <v>11</v>
      </c>
      <c r="B51" s="84" t="s">
        <v>347</v>
      </c>
      <c r="C51" s="201">
        <f>SUM(C52:C54)</f>
        <v>0</v>
      </c>
    </row>
    <row r="52" spans="1:3" s="319" customFormat="1" ht="12" customHeight="1">
      <c r="A52" s="311" t="s">
        <v>86</v>
      </c>
      <c r="B52" s="8" t="s">
        <v>165</v>
      </c>
      <c r="C52" s="51"/>
    </row>
    <row r="53" spans="1:3" ht="12" customHeight="1">
      <c r="A53" s="311" t="s">
        <v>87</v>
      </c>
      <c r="B53" s="7" t="s">
        <v>133</v>
      </c>
      <c r="C53" s="53"/>
    </row>
    <row r="54" spans="1:3" ht="12" customHeight="1">
      <c r="A54" s="311" t="s">
        <v>88</v>
      </c>
      <c r="B54" s="7" t="s">
        <v>47</v>
      </c>
      <c r="C54" s="53"/>
    </row>
    <row r="55" spans="1:3" ht="12" customHeight="1" thickBot="1">
      <c r="A55" s="311" t="s">
        <v>89</v>
      </c>
      <c r="B55" s="7" t="s">
        <v>445</v>
      </c>
      <c r="C55" s="53"/>
    </row>
    <row r="56" spans="1:3" ht="15" customHeight="1" thickBot="1">
      <c r="A56" s="125" t="s">
        <v>12</v>
      </c>
      <c r="B56" s="84" t="s">
        <v>6</v>
      </c>
      <c r="C56" s="228"/>
    </row>
    <row r="57" spans="1:3" ht="13.5" thickBot="1">
      <c r="A57" s="125" t="s">
        <v>13</v>
      </c>
      <c r="B57" s="147" t="s">
        <v>449</v>
      </c>
      <c r="C57" s="250">
        <f>+C45+C51+C56</f>
        <v>164573410</v>
      </c>
    </row>
    <row r="58" ht="15" customHeight="1" thickBot="1">
      <c r="C58" s="251"/>
    </row>
    <row r="59" spans="1:3" ht="14.25" customHeight="1" thickBot="1">
      <c r="A59" s="150" t="s">
        <v>440</v>
      </c>
      <c r="B59" s="151"/>
      <c r="C59" s="82">
        <v>37</v>
      </c>
    </row>
    <row r="60" spans="1:3" ht="13.5" thickBot="1">
      <c r="A60" s="150" t="s">
        <v>145</v>
      </c>
      <c r="B60" s="151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G26"/>
  <sheetViews>
    <sheetView zoomScale="130" zoomScaleNormal="130" workbookViewId="0" topLeftCell="A1">
      <selection activeCell="K13" sqref="K13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45" t="s">
        <v>2</v>
      </c>
      <c r="B1" s="445"/>
      <c r="C1" s="445"/>
      <c r="D1" s="445"/>
      <c r="E1" s="445"/>
      <c r="F1" s="445"/>
      <c r="G1" s="445"/>
    </row>
    <row r="3" spans="1:7" s="104" customFormat="1" ht="27" customHeight="1">
      <c r="A3" s="102" t="s">
        <v>146</v>
      </c>
      <c r="B3" s="103"/>
      <c r="C3" s="444" t="s">
        <v>147</v>
      </c>
      <c r="D3" s="444"/>
      <c r="E3" s="444"/>
      <c r="F3" s="444"/>
      <c r="G3" s="444"/>
    </row>
    <row r="4" spans="1:7" s="104" customFormat="1" ht="15.75">
      <c r="A4" s="103"/>
      <c r="B4" s="103"/>
      <c r="C4" s="103"/>
      <c r="D4" s="103"/>
      <c r="E4" s="103"/>
      <c r="F4" s="103"/>
      <c r="G4" s="103"/>
    </row>
    <row r="5" spans="1:7" s="104" customFormat="1" ht="24.75" customHeight="1">
      <c r="A5" s="102" t="s">
        <v>148</v>
      </c>
      <c r="B5" s="103"/>
      <c r="C5" s="444" t="s">
        <v>147</v>
      </c>
      <c r="D5" s="444"/>
      <c r="E5" s="444"/>
      <c r="F5" s="444"/>
      <c r="G5" s="103"/>
    </row>
    <row r="6" spans="1:7" s="105" customFormat="1" ht="12.75">
      <c r="A6" s="126"/>
      <c r="B6" s="126"/>
      <c r="C6" s="126"/>
      <c r="D6" s="126"/>
      <c r="E6" s="126"/>
      <c r="F6" s="126"/>
      <c r="G6" s="126"/>
    </row>
    <row r="7" spans="1:7" s="106" customFormat="1" ht="15" customHeight="1">
      <c r="A7" s="168" t="s">
        <v>472</v>
      </c>
      <c r="B7" s="167"/>
      <c r="C7" s="167"/>
      <c r="D7" s="153"/>
      <c r="E7" s="153"/>
      <c r="F7" s="153"/>
      <c r="G7" s="153"/>
    </row>
    <row r="8" spans="1:7" s="106" customFormat="1" ht="15" customHeight="1" thickBot="1">
      <c r="A8" s="168" t="s">
        <v>149</v>
      </c>
      <c r="B8" s="167"/>
      <c r="C8" s="167"/>
      <c r="D8" s="167"/>
      <c r="E8" s="167"/>
      <c r="F8" s="167"/>
      <c r="G8" s="341" t="e">
        <f>#REF!</f>
        <v>#REF!</v>
      </c>
    </row>
    <row r="9" spans="1:7" s="50" customFormat="1" ht="42" customHeight="1" thickBot="1">
      <c r="A9" s="117" t="s">
        <v>8</v>
      </c>
      <c r="B9" s="118" t="s">
        <v>150</v>
      </c>
      <c r="C9" s="118" t="s">
        <v>151</v>
      </c>
      <c r="D9" s="118" t="s">
        <v>152</v>
      </c>
      <c r="E9" s="118" t="s">
        <v>153</v>
      </c>
      <c r="F9" s="118" t="s">
        <v>154</v>
      </c>
      <c r="G9" s="119" t="s">
        <v>42</v>
      </c>
    </row>
    <row r="10" spans="1:7" ht="24" customHeight="1">
      <c r="A10" s="154" t="s">
        <v>10</v>
      </c>
      <c r="B10" s="123" t="s">
        <v>155</v>
      </c>
      <c r="C10" s="107"/>
      <c r="D10" s="107"/>
      <c r="E10" s="107"/>
      <c r="F10" s="107"/>
      <c r="G10" s="155">
        <f>SUM(C10:F10)</f>
        <v>0</v>
      </c>
    </row>
    <row r="11" spans="1:7" ht="24" customHeight="1">
      <c r="A11" s="156" t="s">
        <v>11</v>
      </c>
      <c r="B11" s="124" t="s">
        <v>156</v>
      </c>
      <c r="C11" s="108"/>
      <c r="D11" s="108"/>
      <c r="E11" s="108"/>
      <c r="F11" s="108"/>
      <c r="G11" s="157">
        <f aca="true" t="shared" si="0" ref="G11:G16">SUM(C11:F11)</f>
        <v>0</v>
      </c>
    </row>
    <row r="12" spans="1:7" ht="24" customHeight="1">
      <c r="A12" s="156" t="s">
        <v>12</v>
      </c>
      <c r="B12" s="124" t="s">
        <v>157</v>
      </c>
      <c r="C12" s="108"/>
      <c r="D12" s="108"/>
      <c r="E12" s="108"/>
      <c r="F12" s="108"/>
      <c r="G12" s="157">
        <f t="shared" si="0"/>
        <v>0</v>
      </c>
    </row>
    <row r="13" spans="1:7" ht="24" customHeight="1">
      <c r="A13" s="156" t="s">
        <v>13</v>
      </c>
      <c r="B13" s="124" t="s">
        <v>158</v>
      </c>
      <c r="C13" s="108"/>
      <c r="D13" s="108"/>
      <c r="E13" s="108"/>
      <c r="F13" s="108"/>
      <c r="G13" s="157">
        <f t="shared" si="0"/>
        <v>0</v>
      </c>
    </row>
    <row r="14" spans="1:7" ht="24" customHeight="1">
      <c r="A14" s="156" t="s">
        <v>14</v>
      </c>
      <c r="B14" s="124" t="s">
        <v>159</v>
      </c>
      <c r="C14" s="108"/>
      <c r="D14" s="108"/>
      <c r="E14" s="108"/>
      <c r="F14" s="108"/>
      <c r="G14" s="157">
        <f t="shared" si="0"/>
        <v>0</v>
      </c>
    </row>
    <row r="15" spans="1:7" ht="24" customHeight="1" thickBot="1">
      <c r="A15" s="158" t="s">
        <v>15</v>
      </c>
      <c r="B15" s="159" t="s">
        <v>160</v>
      </c>
      <c r="C15" s="109"/>
      <c r="D15" s="109"/>
      <c r="E15" s="109"/>
      <c r="F15" s="109"/>
      <c r="G15" s="160">
        <f t="shared" si="0"/>
        <v>0</v>
      </c>
    </row>
    <row r="16" spans="1:7" s="110" customFormat="1" ht="24" customHeight="1" thickBot="1">
      <c r="A16" s="161" t="s">
        <v>16</v>
      </c>
      <c r="B16" s="162" t="s">
        <v>42</v>
      </c>
      <c r="C16" s="163">
        <f>SUM(C10:C15)</f>
        <v>0</v>
      </c>
      <c r="D16" s="163">
        <f>SUM(D10:D15)</f>
        <v>0</v>
      </c>
      <c r="E16" s="163">
        <f>SUM(E10:E15)</f>
        <v>0</v>
      </c>
      <c r="F16" s="163">
        <f>SUM(F10:F15)</f>
        <v>0</v>
      </c>
      <c r="G16" s="164">
        <f t="shared" si="0"/>
        <v>0</v>
      </c>
    </row>
    <row r="17" spans="1:7" s="105" customFormat="1" ht="12.75">
      <c r="A17" s="126"/>
      <c r="B17" s="126"/>
      <c r="C17" s="126"/>
      <c r="D17" s="126"/>
      <c r="E17" s="126"/>
      <c r="F17" s="126"/>
      <c r="G17" s="126"/>
    </row>
    <row r="18" spans="1:7" s="105" customFormat="1" ht="12.75">
      <c r="A18" s="126"/>
      <c r="B18" s="126"/>
      <c r="C18" s="126"/>
      <c r="D18" s="126"/>
      <c r="E18" s="126"/>
      <c r="F18" s="126"/>
      <c r="G18" s="126"/>
    </row>
    <row r="19" spans="1:7" s="105" customFormat="1" ht="12.75">
      <c r="A19" s="126"/>
      <c r="B19" s="126"/>
      <c r="C19" s="126"/>
      <c r="D19" s="126"/>
      <c r="E19" s="126"/>
      <c r="F19" s="126"/>
      <c r="G19" s="126"/>
    </row>
    <row r="20" spans="1:7" s="105" customFormat="1" ht="15.75">
      <c r="A20" s="104" t="str">
        <f>+CONCATENATE("......................, ",LEFT(ÖSSZEFÜGGÉSEK!A5,4),". .......................... hó ..... nap")</f>
        <v>......................, 2018. .......................... hó ..... nap</v>
      </c>
      <c r="D20" s="126"/>
      <c r="E20" s="126"/>
      <c r="F20" s="126"/>
      <c r="G20" s="126"/>
    </row>
    <row r="21" spans="1:7" s="105" customFormat="1" ht="12.75">
      <c r="A21" s="126"/>
      <c r="B21" s="126"/>
      <c r="C21" s="126"/>
      <c r="D21" s="126"/>
      <c r="E21" s="126"/>
      <c r="F21" s="126"/>
      <c r="G21" s="126"/>
    </row>
    <row r="22" spans="1:7" ht="12.75">
      <c r="A22" s="126"/>
      <c r="B22" s="126"/>
      <c r="C22" s="126"/>
      <c r="D22" s="126"/>
      <c r="E22" s="126"/>
      <c r="F22" s="126"/>
      <c r="G22" s="126"/>
    </row>
    <row r="23" spans="1:7" ht="12.75">
      <c r="A23" s="126"/>
      <c r="B23" s="126"/>
      <c r="C23" s="105"/>
      <c r="D23" s="105"/>
      <c r="E23" s="105"/>
      <c r="F23" s="105"/>
      <c r="G23" s="126"/>
    </row>
    <row r="24" spans="1:7" ht="13.5">
      <c r="A24" s="126"/>
      <c r="B24" s="126"/>
      <c r="C24" s="165"/>
      <c r="D24" s="166" t="s">
        <v>161</v>
      </c>
      <c r="E24" s="166"/>
      <c r="F24" s="165"/>
      <c r="G24" s="126"/>
    </row>
    <row r="25" spans="3:6" ht="13.5">
      <c r="C25" s="111"/>
      <c r="D25" s="112"/>
      <c r="E25" s="112"/>
      <c r="F25" s="111"/>
    </row>
    <row r="26" spans="3:6" ht="13.5">
      <c r="C26" s="111"/>
      <c r="D26" s="112"/>
      <c r="E26" s="112"/>
      <c r="F26" s="11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5. melléklet a 2/2018. (III.8.)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O81"/>
  <sheetViews>
    <sheetView showRowColHeaders="0" zoomScale="140" zoomScaleNormal="140" workbookViewId="0" topLeftCell="A6">
      <selection activeCell="L30" sqref="L30"/>
    </sheetView>
  </sheetViews>
  <sheetFormatPr defaultColWidth="9.00390625" defaultRowHeight="12.75"/>
  <cols>
    <col min="1" max="1" width="4.875" style="64" customWidth="1"/>
    <col min="2" max="2" width="31.125" style="77" customWidth="1"/>
    <col min="3" max="4" width="9.00390625" style="77" customWidth="1"/>
    <col min="5" max="5" width="9.50390625" style="77" customWidth="1"/>
    <col min="6" max="6" width="8.875" style="77" customWidth="1"/>
    <col min="7" max="7" width="8.625" style="77" customWidth="1"/>
    <col min="8" max="8" width="8.875" style="77" customWidth="1"/>
    <col min="9" max="9" width="8.125" style="77" customWidth="1"/>
    <col min="10" max="14" width="9.50390625" style="77" customWidth="1"/>
    <col min="15" max="15" width="12.625" style="64" customWidth="1"/>
    <col min="16" max="16384" width="9.375" style="77" customWidth="1"/>
  </cols>
  <sheetData>
    <row r="1" spans="1:15" ht="31.5" customHeight="1">
      <c r="A1" s="449" t="str">
        <f>+CONCATENATE("Előirányzat-felhasználási terv",CHAR(10),LEFT(ÖSSZEFÜGGÉSEK!A5,4),". évre")</f>
        <v>Előirányzat-felhasználási terv
2018. évre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ht="16.5" thickBot="1">
      <c r="O2" s="3" t="e">
        <f>#REF!</f>
        <v>#REF!</v>
      </c>
    </row>
    <row r="3" spans="1:15" s="64" customFormat="1" ht="25.5" customHeight="1" thickBot="1">
      <c r="A3" s="61" t="s">
        <v>8</v>
      </c>
      <c r="B3" s="62" t="s">
        <v>50</v>
      </c>
      <c r="C3" s="62" t="s">
        <v>57</v>
      </c>
      <c r="D3" s="62" t="s">
        <v>58</v>
      </c>
      <c r="E3" s="62" t="s">
        <v>59</v>
      </c>
      <c r="F3" s="62" t="s">
        <v>60</v>
      </c>
      <c r="G3" s="62" t="s">
        <v>61</v>
      </c>
      <c r="H3" s="62" t="s">
        <v>62</v>
      </c>
      <c r="I3" s="62" t="s">
        <v>63</v>
      </c>
      <c r="J3" s="62" t="s">
        <v>64</v>
      </c>
      <c r="K3" s="62" t="s">
        <v>65</v>
      </c>
      <c r="L3" s="62" t="s">
        <v>66</v>
      </c>
      <c r="M3" s="62" t="s">
        <v>67</v>
      </c>
      <c r="N3" s="62" t="s">
        <v>68</v>
      </c>
      <c r="O3" s="63" t="s">
        <v>42</v>
      </c>
    </row>
    <row r="4" spans="1:15" s="66" customFormat="1" ht="15" customHeight="1" thickBot="1">
      <c r="A4" s="65" t="s">
        <v>10</v>
      </c>
      <c r="B4" s="446" t="s">
        <v>45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8"/>
    </row>
    <row r="5" spans="1:15" s="66" customFormat="1" ht="22.5">
      <c r="A5" s="67" t="s">
        <v>11</v>
      </c>
      <c r="B5" s="328" t="s">
        <v>304</v>
      </c>
      <c r="C5" s="342">
        <v>20656020</v>
      </c>
      <c r="D5" s="342">
        <v>20656020</v>
      </c>
      <c r="E5" s="342">
        <v>20656020</v>
      </c>
      <c r="F5" s="342">
        <v>20656020</v>
      </c>
      <c r="G5" s="342">
        <v>20656020</v>
      </c>
      <c r="H5" s="342">
        <v>20656020</v>
      </c>
      <c r="I5" s="342">
        <v>20656020</v>
      </c>
      <c r="J5" s="342">
        <v>20656020</v>
      </c>
      <c r="K5" s="342">
        <v>20656020</v>
      </c>
      <c r="L5" s="342">
        <v>20656020</v>
      </c>
      <c r="M5" s="342">
        <v>20656020</v>
      </c>
      <c r="N5" s="342">
        <v>20656026</v>
      </c>
      <c r="O5" s="68">
        <f aca="true" t="shared" si="0" ref="O5:O25">SUM(C5:N5)</f>
        <v>247872246</v>
      </c>
    </row>
    <row r="6" spans="1:15" s="71" customFormat="1" ht="22.5">
      <c r="A6" s="69" t="s">
        <v>12</v>
      </c>
      <c r="B6" s="173" t="s">
        <v>350</v>
      </c>
      <c r="C6" s="343">
        <v>15602270</v>
      </c>
      <c r="D6" s="343">
        <v>15602270</v>
      </c>
      <c r="E6" s="343">
        <v>15602270</v>
      </c>
      <c r="F6" s="343">
        <v>15602270</v>
      </c>
      <c r="G6" s="343">
        <v>15602270</v>
      </c>
      <c r="H6" s="343">
        <v>15602270</v>
      </c>
      <c r="I6" s="343">
        <v>15602270</v>
      </c>
      <c r="J6" s="343">
        <v>15602270</v>
      </c>
      <c r="K6" s="343">
        <v>15602270</v>
      </c>
      <c r="L6" s="343">
        <v>15602270</v>
      </c>
      <c r="M6" s="343">
        <v>15602270</v>
      </c>
      <c r="N6" s="343">
        <v>15602274</v>
      </c>
      <c r="O6" s="70">
        <f t="shared" si="0"/>
        <v>187227244</v>
      </c>
    </row>
    <row r="7" spans="1:15" s="71" customFormat="1" ht="22.5">
      <c r="A7" s="69" t="s">
        <v>13</v>
      </c>
      <c r="B7" s="172" t="s">
        <v>351</v>
      </c>
      <c r="C7" s="344">
        <v>36504736</v>
      </c>
      <c r="D7" s="344">
        <v>36504736</v>
      </c>
      <c r="E7" s="344">
        <v>36504736</v>
      </c>
      <c r="F7" s="344">
        <v>36504736</v>
      </c>
      <c r="G7" s="344">
        <v>36504736</v>
      </c>
      <c r="H7" s="344">
        <v>36504736</v>
      </c>
      <c r="I7" s="344">
        <v>36504736</v>
      </c>
      <c r="J7" s="344">
        <v>36504736</v>
      </c>
      <c r="K7" s="344">
        <v>36504736</v>
      </c>
      <c r="L7" s="344">
        <v>36504736</v>
      </c>
      <c r="M7" s="344">
        <v>36504736</v>
      </c>
      <c r="N7" s="344">
        <v>36504743</v>
      </c>
      <c r="O7" s="72">
        <f t="shared" si="0"/>
        <v>438056839</v>
      </c>
    </row>
    <row r="8" spans="1:15" s="71" customFormat="1" ht="13.5" customHeight="1">
      <c r="A8" s="69" t="s">
        <v>14</v>
      </c>
      <c r="B8" s="171" t="s">
        <v>120</v>
      </c>
      <c r="C8" s="343">
        <v>1947586</v>
      </c>
      <c r="D8" s="343">
        <v>1947586</v>
      </c>
      <c r="E8" s="343">
        <v>1947586</v>
      </c>
      <c r="F8" s="343">
        <v>1947586</v>
      </c>
      <c r="G8" s="343">
        <v>1947586</v>
      </c>
      <c r="H8" s="343">
        <v>1947586</v>
      </c>
      <c r="I8" s="343">
        <v>1947586</v>
      </c>
      <c r="J8" s="343">
        <v>1947586</v>
      </c>
      <c r="K8" s="343">
        <v>1947586</v>
      </c>
      <c r="L8" s="343">
        <v>1947586</v>
      </c>
      <c r="M8" s="343">
        <v>1947586</v>
      </c>
      <c r="N8" s="343">
        <v>1947587</v>
      </c>
      <c r="O8" s="70">
        <f t="shared" si="0"/>
        <v>23371033</v>
      </c>
    </row>
    <row r="9" spans="1:15" s="71" customFormat="1" ht="13.5" customHeight="1">
      <c r="A9" s="69" t="s">
        <v>15</v>
      </c>
      <c r="B9" s="171" t="s">
        <v>352</v>
      </c>
      <c r="C9" s="343">
        <v>5815484</v>
      </c>
      <c r="D9" s="343">
        <v>5815484</v>
      </c>
      <c r="E9" s="343">
        <v>5815484</v>
      </c>
      <c r="F9" s="343">
        <v>5815484</v>
      </c>
      <c r="G9" s="343">
        <v>5815484</v>
      </c>
      <c r="H9" s="343">
        <v>5815484</v>
      </c>
      <c r="I9" s="343">
        <v>5815484</v>
      </c>
      <c r="J9" s="343">
        <v>5815484</v>
      </c>
      <c r="K9" s="343">
        <v>5815484</v>
      </c>
      <c r="L9" s="343">
        <v>5815484</v>
      </c>
      <c r="M9" s="343">
        <v>5815484</v>
      </c>
      <c r="N9" s="343">
        <v>5815486</v>
      </c>
      <c r="O9" s="70">
        <f t="shared" si="0"/>
        <v>69785810</v>
      </c>
    </row>
    <row r="10" spans="1:15" s="71" customFormat="1" ht="13.5" customHeight="1">
      <c r="A10" s="69" t="s">
        <v>16</v>
      </c>
      <c r="B10" s="171" t="s">
        <v>3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70">
        <f t="shared" si="0"/>
        <v>0</v>
      </c>
    </row>
    <row r="11" spans="1:15" s="71" customFormat="1" ht="13.5" customHeight="1">
      <c r="A11" s="69" t="s">
        <v>17</v>
      </c>
      <c r="B11" s="171" t="s">
        <v>306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70">
        <f t="shared" si="0"/>
        <v>0</v>
      </c>
    </row>
    <row r="12" spans="1:15" s="71" customFormat="1" ht="22.5">
      <c r="A12" s="69" t="s">
        <v>18</v>
      </c>
      <c r="B12" s="173" t="s">
        <v>338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70">
        <f t="shared" si="0"/>
        <v>0</v>
      </c>
    </row>
    <row r="13" spans="1:15" s="71" customFormat="1" ht="13.5" customHeight="1" thickBot="1">
      <c r="A13" s="69" t="s">
        <v>19</v>
      </c>
      <c r="B13" s="171" t="s">
        <v>4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70">
        <f t="shared" si="0"/>
        <v>0</v>
      </c>
    </row>
    <row r="14" spans="1:15" s="66" customFormat="1" ht="15.75" customHeight="1" thickBot="1">
      <c r="A14" s="65" t="s">
        <v>20</v>
      </c>
      <c r="B14" s="31" t="s">
        <v>91</v>
      </c>
      <c r="C14" s="345">
        <f aca="true" t="shared" si="1" ref="C14:N14">SUM(C5:C13)</f>
        <v>80526096</v>
      </c>
      <c r="D14" s="345">
        <f t="shared" si="1"/>
        <v>80526096</v>
      </c>
      <c r="E14" s="345">
        <f t="shared" si="1"/>
        <v>80526096</v>
      </c>
      <c r="F14" s="345">
        <f t="shared" si="1"/>
        <v>80526096</v>
      </c>
      <c r="G14" s="345">
        <f t="shared" si="1"/>
        <v>80526096</v>
      </c>
      <c r="H14" s="345">
        <f t="shared" si="1"/>
        <v>80526096</v>
      </c>
      <c r="I14" s="345">
        <f t="shared" si="1"/>
        <v>80526096</v>
      </c>
      <c r="J14" s="345">
        <f t="shared" si="1"/>
        <v>80526096</v>
      </c>
      <c r="K14" s="345">
        <f t="shared" si="1"/>
        <v>80526096</v>
      </c>
      <c r="L14" s="345">
        <f t="shared" si="1"/>
        <v>80526096</v>
      </c>
      <c r="M14" s="345">
        <f t="shared" si="1"/>
        <v>80526096</v>
      </c>
      <c r="N14" s="345">
        <f t="shared" si="1"/>
        <v>80526116</v>
      </c>
      <c r="O14" s="73">
        <f>SUM(C14:N14)</f>
        <v>966313172</v>
      </c>
    </row>
    <row r="15" spans="1:15" s="66" customFormat="1" ht="15" customHeight="1" thickBot="1">
      <c r="A15" s="65" t="s">
        <v>21</v>
      </c>
      <c r="B15" s="446" t="s">
        <v>46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</row>
    <row r="16" spans="1:15" s="71" customFormat="1" ht="13.5" customHeight="1">
      <c r="A16" s="74" t="s">
        <v>22</v>
      </c>
      <c r="B16" s="174" t="s">
        <v>51</v>
      </c>
      <c r="C16" s="344">
        <v>26255123</v>
      </c>
      <c r="D16" s="344">
        <v>26255123</v>
      </c>
      <c r="E16" s="344">
        <v>26255123</v>
      </c>
      <c r="F16" s="344">
        <v>26255123</v>
      </c>
      <c r="G16" s="344">
        <v>26255123</v>
      </c>
      <c r="H16" s="344">
        <v>26255123</v>
      </c>
      <c r="I16" s="344">
        <v>26255123</v>
      </c>
      <c r="J16" s="344">
        <v>26255123</v>
      </c>
      <c r="K16" s="344">
        <v>26255123</v>
      </c>
      <c r="L16" s="344">
        <v>26255123</v>
      </c>
      <c r="M16" s="344">
        <v>26255123</v>
      </c>
      <c r="N16" s="344">
        <v>26255132</v>
      </c>
      <c r="O16" s="72">
        <f t="shared" si="0"/>
        <v>315061485</v>
      </c>
    </row>
    <row r="17" spans="1:15" s="71" customFormat="1" ht="27" customHeight="1">
      <c r="A17" s="69" t="s">
        <v>23</v>
      </c>
      <c r="B17" s="173" t="s">
        <v>129</v>
      </c>
      <c r="C17" s="343">
        <v>3689311</v>
      </c>
      <c r="D17" s="343">
        <v>3689311</v>
      </c>
      <c r="E17" s="343">
        <v>3689311</v>
      </c>
      <c r="F17" s="343">
        <v>3689311</v>
      </c>
      <c r="G17" s="343">
        <v>3689311</v>
      </c>
      <c r="H17" s="343">
        <v>3689311</v>
      </c>
      <c r="I17" s="343">
        <v>3689311</v>
      </c>
      <c r="J17" s="343">
        <v>3689311</v>
      </c>
      <c r="K17" s="343">
        <v>3689311</v>
      </c>
      <c r="L17" s="343">
        <v>3689311</v>
      </c>
      <c r="M17" s="343">
        <v>3689311</v>
      </c>
      <c r="N17" s="343">
        <v>3689313</v>
      </c>
      <c r="O17" s="70">
        <f t="shared" si="0"/>
        <v>44271734</v>
      </c>
    </row>
    <row r="18" spans="1:15" s="71" customFormat="1" ht="13.5" customHeight="1">
      <c r="A18" s="69" t="s">
        <v>24</v>
      </c>
      <c r="B18" s="171" t="s">
        <v>102</v>
      </c>
      <c r="C18" s="343">
        <v>12532759</v>
      </c>
      <c r="D18" s="343">
        <v>12532759</v>
      </c>
      <c r="E18" s="343">
        <v>12532759</v>
      </c>
      <c r="F18" s="343">
        <v>12532759</v>
      </c>
      <c r="G18" s="343">
        <v>12532759</v>
      </c>
      <c r="H18" s="343">
        <v>12532759</v>
      </c>
      <c r="I18" s="343">
        <v>12532759</v>
      </c>
      <c r="J18" s="343">
        <v>12532759</v>
      </c>
      <c r="K18" s="343">
        <v>12532759</v>
      </c>
      <c r="L18" s="343">
        <v>12532759</v>
      </c>
      <c r="M18" s="343">
        <v>12532759</v>
      </c>
      <c r="N18" s="343">
        <v>12532765</v>
      </c>
      <c r="O18" s="70">
        <f t="shared" si="0"/>
        <v>150393114</v>
      </c>
    </row>
    <row r="19" spans="1:15" s="71" customFormat="1" ht="13.5" customHeight="1">
      <c r="A19" s="69" t="s">
        <v>25</v>
      </c>
      <c r="B19" s="171" t="s">
        <v>130</v>
      </c>
      <c r="C19" s="343">
        <v>369166</v>
      </c>
      <c r="D19" s="343">
        <v>369166</v>
      </c>
      <c r="E19" s="343">
        <v>369166</v>
      </c>
      <c r="F19" s="343">
        <v>369166</v>
      </c>
      <c r="G19" s="343">
        <v>369166</v>
      </c>
      <c r="H19" s="343">
        <v>369166</v>
      </c>
      <c r="I19" s="343">
        <v>369166</v>
      </c>
      <c r="J19" s="343">
        <v>369166</v>
      </c>
      <c r="K19" s="343">
        <v>369166</v>
      </c>
      <c r="L19" s="343">
        <v>369166</v>
      </c>
      <c r="M19" s="343">
        <v>369166</v>
      </c>
      <c r="N19" s="343">
        <v>369174</v>
      </c>
      <c r="O19" s="70">
        <f t="shared" si="0"/>
        <v>4430000</v>
      </c>
    </row>
    <row r="20" spans="1:15" s="71" customFormat="1" ht="13.5" customHeight="1">
      <c r="A20" s="69" t="s">
        <v>26</v>
      </c>
      <c r="B20" s="171" t="s">
        <v>5</v>
      </c>
      <c r="C20" s="343">
        <v>716666</v>
      </c>
      <c r="D20" s="343">
        <v>716666</v>
      </c>
      <c r="E20" s="343">
        <v>716666</v>
      </c>
      <c r="F20" s="343">
        <v>716666</v>
      </c>
      <c r="G20" s="343">
        <v>716666</v>
      </c>
      <c r="H20" s="343">
        <v>716666</v>
      </c>
      <c r="I20" s="343">
        <v>716666</v>
      </c>
      <c r="J20" s="343">
        <v>716666</v>
      </c>
      <c r="K20" s="343">
        <v>716666</v>
      </c>
      <c r="L20" s="343">
        <v>716666</v>
      </c>
      <c r="M20" s="343">
        <v>716666</v>
      </c>
      <c r="N20" s="343">
        <v>716674</v>
      </c>
      <c r="O20" s="70">
        <f t="shared" si="0"/>
        <v>8600000</v>
      </c>
    </row>
    <row r="21" spans="1:15" s="71" customFormat="1" ht="13.5" customHeight="1">
      <c r="A21" s="69" t="s">
        <v>27</v>
      </c>
      <c r="B21" s="171" t="s">
        <v>165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70">
        <f t="shared" si="0"/>
        <v>0</v>
      </c>
    </row>
    <row r="22" spans="1:15" s="71" customFormat="1" ht="15.75">
      <c r="A22" s="69" t="s">
        <v>28</v>
      </c>
      <c r="B22" s="173" t="s">
        <v>133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70">
        <f t="shared" si="0"/>
        <v>0</v>
      </c>
    </row>
    <row r="23" spans="1:15" s="71" customFormat="1" ht="13.5" customHeight="1">
      <c r="A23" s="69" t="s">
        <v>29</v>
      </c>
      <c r="B23" s="171" t="s">
        <v>167</v>
      </c>
      <c r="C23" s="343">
        <v>36504736</v>
      </c>
      <c r="D23" s="343">
        <v>36504736</v>
      </c>
      <c r="E23" s="343">
        <v>36504736</v>
      </c>
      <c r="F23" s="343">
        <v>36504736</v>
      </c>
      <c r="G23" s="343">
        <v>36504736</v>
      </c>
      <c r="H23" s="343">
        <v>36504736</v>
      </c>
      <c r="I23" s="343">
        <v>36504736</v>
      </c>
      <c r="J23" s="343">
        <v>36504736</v>
      </c>
      <c r="K23" s="343">
        <v>36504736</v>
      </c>
      <c r="L23" s="343">
        <v>36504736</v>
      </c>
      <c r="M23" s="343">
        <v>36504736</v>
      </c>
      <c r="N23" s="343">
        <v>36504743</v>
      </c>
      <c r="O23" s="70">
        <f t="shared" si="0"/>
        <v>438056839</v>
      </c>
    </row>
    <row r="24" spans="1:15" s="71" customFormat="1" ht="13.5" customHeight="1" thickBot="1">
      <c r="A24" s="69" t="s">
        <v>30</v>
      </c>
      <c r="B24" s="171" t="s">
        <v>6</v>
      </c>
      <c r="C24" s="343">
        <v>458335</v>
      </c>
      <c r="D24" s="343">
        <v>458335</v>
      </c>
      <c r="E24" s="343">
        <v>458335</v>
      </c>
      <c r="F24" s="343">
        <v>458335</v>
      </c>
      <c r="G24" s="343">
        <v>458335</v>
      </c>
      <c r="H24" s="343">
        <v>458335</v>
      </c>
      <c r="I24" s="343">
        <v>458335</v>
      </c>
      <c r="J24" s="343">
        <v>458335</v>
      </c>
      <c r="K24" s="343">
        <v>458335</v>
      </c>
      <c r="L24" s="343">
        <v>458335</v>
      </c>
      <c r="M24" s="343">
        <v>458335</v>
      </c>
      <c r="N24" s="343">
        <v>458315</v>
      </c>
      <c r="O24" s="70">
        <f t="shared" si="0"/>
        <v>5500000</v>
      </c>
    </row>
    <row r="25" spans="1:15" s="66" customFormat="1" ht="15.75" customHeight="1" thickBot="1">
      <c r="A25" s="75" t="s">
        <v>31</v>
      </c>
      <c r="B25" s="31" t="s">
        <v>92</v>
      </c>
      <c r="C25" s="345">
        <f aca="true" t="shared" si="2" ref="C25:N25">SUM(C16:C24)</f>
        <v>80526096</v>
      </c>
      <c r="D25" s="345">
        <f t="shared" si="2"/>
        <v>80526096</v>
      </c>
      <c r="E25" s="345">
        <f t="shared" si="2"/>
        <v>80526096</v>
      </c>
      <c r="F25" s="345">
        <f t="shared" si="2"/>
        <v>80526096</v>
      </c>
      <c r="G25" s="345">
        <f t="shared" si="2"/>
        <v>80526096</v>
      </c>
      <c r="H25" s="345">
        <f t="shared" si="2"/>
        <v>80526096</v>
      </c>
      <c r="I25" s="345">
        <f t="shared" si="2"/>
        <v>80526096</v>
      </c>
      <c r="J25" s="345">
        <f t="shared" si="2"/>
        <v>80526096</v>
      </c>
      <c r="K25" s="345">
        <f t="shared" si="2"/>
        <v>80526096</v>
      </c>
      <c r="L25" s="345">
        <f t="shared" si="2"/>
        <v>80526096</v>
      </c>
      <c r="M25" s="345">
        <f t="shared" si="2"/>
        <v>80526096</v>
      </c>
      <c r="N25" s="345">
        <f t="shared" si="2"/>
        <v>80526116</v>
      </c>
      <c r="O25" s="73">
        <f t="shared" si="0"/>
        <v>966313172</v>
      </c>
    </row>
    <row r="26" spans="1:15" ht="16.5" thickBot="1">
      <c r="A26" s="75" t="s">
        <v>32</v>
      </c>
      <c r="B26" s="175" t="s">
        <v>93</v>
      </c>
      <c r="C26" s="346">
        <f aca="true" t="shared" si="3" ref="C26:O26">C14-C25</f>
        <v>0</v>
      </c>
      <c r="D26" s="346">
        <f t="shared" si="3"/>
        <v>0</v>
      </c>
      <c r="E26" s="346">
        <f t="shared" si="3"/>
        <v>0</v>
      </c>
      <c r="F26" s="346">
        <f t="shared" si="3"/>
        <v>0</v>
      </c>
      <c r="G26" s="346">
        <f t="shared" si="3"/>
        <v>0</v>
      </c>
      <c r="H26" s="346">
        <f t="shared" si="3"/>
        <v>0</v>
      </c>
      <c r="I26" s="346">
        <f t="shared" si="3"/>
        <v>0</v>
      </c>
      <c r="J26" s="346">
        <f t="shared" si="3"/>
        <v>0</v>
      </c>
      <c r="K26" s="346">
        <f t="shared" si="3"/>
        <v>0</v>
      </c>
      <c r="L26" s="346">
        <f t="shared" si="3"/>
        <v>0</v>
      </c>
      <c r="M26" s="346">
        <f t="shared" si="3"/>
        <v>0</v>
      </c>
      <c r="N26" s="346">
        <f t="shared" si="3"/>
        <v>0</v>
      </c>
      <c r="O26" s="76">
        <f t="shared" si="3"/>
        <v>0</v>
      </c>
    </row>
    <row r="27" ht="15.75">
      <c r="A27" s="78"/>
    </row>
    <row r="28" spans="2:15" ht="15.75">
      <c r="B28" s="79"/>
      <c r="C28" s="80"/>
      <c r="D28" s="80"/>
      <c r="O28" s="77"/>
    </row>
    <row r="29" ht="15.75">
      <c r="O29" s="77"/>
    </row>
    <row r="30" ht="15.75">
      <c r="O30" s="77"/>
    </row>
    <row r="31" ht="15.75">
      <c r="O31" s="77"/>
    </row>
    <row r="32" ht="15.75">
      <c r="O32" s="77"/>
    </row>
    <row r="33" ht="15.75">
      <c r="O33" s="77"/>
    </row>
    <row r="34" ht="15.75">
      <c r="O34" s="77"/>
    </row>
    <row r="35" ht="15.75">
      <c r="O35" s="77"/>
    </row>
    <row r="36" ht="15.75">
      <c r="O36" s="77"/>
    </row>
    <row r="37" ht="15.75">
      <c r="O37" s="77"/>
    </row>
    <row r="38" ht="15.75">
      <c r="O38" s="77"/>
    </row>
    <row r="39" ht="15.75">
      <c r="O39" s="77"/>
    </row>
    <row r="40" ht="15.75">
      <c r="O40" s="77"/>
    </row>
    <row r="41" ht="15.75">
      <c r="O41" s="77"/>
    </row>
    <row r="42" ht="15.75">
      <c r="O42" s="77"/>
    </row>
    <row r="43" ht="15.75">
      <c r="O43" s="77"/>
    </row>
    <row r="44" ht="15.75">
      <c r="O44" s="77"/>
    </row>
    <row r="45" ht="15.75">
      <c r="O45" s="77"/>
    </row>
    <row r="46" ht="15.75">
      <c r="O46" s="77"/>
    </row>
    <row r="47" ht="15.75">
      <c r="O47" s="77"/>
    </row>
    <row r="48" ht="15.75">
      <c r="O48" s="77"/>
    </row>
    <row r="49" ht="15.75">
      <c r="O49" s="77"/>
    </row>
    <row r="50" ht="15.75">
      <c r="O50" s="77"/>
    </row>
    <row r="51" ht="15.75">
      <c r="O51" s="77"/>
    </row>
    <row r="52" ht="15.75">
      <c r="O52" s="77"/>
    </row>
    <row r="53" ht="15.75">
      <c r="O53" s="77"/>
    </row>
    <row r="54" ht="15.75">
      <c r="O54" s="77"/>
    </row>
    <row r="55" ht="15.75">
      <c r="O55" s="77"/>
    </row>
    <row r="56" ht="15.75">
      <c r="O56" s="77"/>
    </row>
    <row r="57" ht="15.75">
      <c r="O57" s="77"/>
    </row>
    <row r="58" ht="15.75">
      <c r="O58" s="77"/>
    </row>
    <row r="59" ht="15.75">
      <c r="O59" s="77"/>
    </row>
    <row r="60" ht="15.75">
      <c r="O60" s="77"/>
    </row>
    <row r="61" ht="15.75">
      <c r="O61" s="77"/>
    </row>
    <row r="62" ht="15.75">
      <c r="O62" s="77"/>
    </row>
    <row r="63" ht="15.75">
      <c r="O63" s="77"/>
    </row>
    <row r="64" ht="15.75">
      <c r="O64" s="77"/>
    </row>
    <row r="65" ht="15.75">
      <c r="O65" s="77"/>
    </row>
    <row r="66" ht="15.75">
      <c r="O66" s="77"/>
    </row>
    <row r="67" ht="15.75">
      <c r="O67" s="77"/>
    </row>
    <row r="68" ht="15.75">
      <c r="O68" s="77"/>
    </row>
    <row r="69" ht="15.75">
      <c r="O69" s="77"/>
    </row>
    <row r="70" ht="15.75">
      <c r="O70" s="77"/>
    </row>
    <row r="71" ht="15.75">
      <c r="O71" s="77"/>
    </row>
    <row r="72" ht="15.75">
      <c r="O72" s="77"/>
    </row>
    <row r="73" ht="15.75">
      <c r="O73" s="77"/>
    </row>
    <row r="74" ht="15.75">
      <c r="O74" s="77"/>
    </row>
    <row r="75" ht="15.75">
      <c r="O75" s="77"/>
    </row>
    <row r="76" ht="15.75">
      <c r="O76" s="77"/>
    </row>
    <row r="77" ht="15.75">
      <c r="O77" s="77"/>
    </row>
    <row r="78" ht="15.75">
      <c r="O78" s="77"/>
    </row>
    <row r="79" ht="15.75">
      <c r="O79" s="77"/>
    </row>
    <row r="80" ht="15.75">
      <c r="O80" s="77"/>
    </row>
    <row r="81" ht="15.75">
      <c r="O81" s="77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7. melléklet a 2/2018.(III.8.)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9"/>
  <sheetViews>
    <sheetView zoomScale="130" zoomScaleNormal="130" zoomScaleSheetLayoutView="100" workbookViewId="0" topLeftCell="B94">
      <selection activeCell="F114" sqref="F114"/>
    </sheetView>
  </sheetViews>
  <sheetFormatPr defaultColWidth="9.00390625" defaultRowHeight="12.75"/>
  <cols>
    <col min="1" max="1" width="9.50390625" style="424" customWidth="1"/>
    <col min="2" max="2" width="91.625" style="424" customWidth="1"/>
    <col min="3" max="3" width="21.625" style="425" customWidth="1"/>
    <col min="4" max="4" width="9.00390625" style="353" customWidth="1"/>
    <col min="5" max="16384" width="9.375" style="353" customWidth="1"/>
  </cols>
  <sheetData>
    <row r="1" spans="1:3" ht="15.75" customHeight="1">
      <c r="A1" s="428" t="s">
        <v>7</v>
      </c>
      <c r="B1" s="428"/>
      <c r="C1" s="428"/>
    </row>
    <row r="2" spans="1:3" ht="15.75" customHeight="1" thickBot="1">
      <c r="A2" s="429" t="s">
        <v>107</v>
      </c>
      <c r="B2" s="429"/>
      <c r="C2" s="354" t="s">
        <v>471</v>
      </c>
    </row>
    <row r="3" spans="1:3" ht="37.5" customHeight="1" thickBot="1">
      <c r="A3" s="355" t="s">
        <v>56</v>
      </c>
      <c r="B3" s="356" t="s">
        <v>9</v>
      </c>
      <c r="C3" s="357" t="str">
        <f>+CONCATENATE(LEFT(ÖSSZEFÜGGÉSEK!A5,4),". évi előirányzat")</f>
        <v>2018. évi előirányzat</v>
      </c>
    </row>
    <row r="4" spans="1:3" s="361" customFormat="1" ht="12" customHeight="1" thickBot="1">
      <c r="A4" s="358"/>
      <c r="B4" s="359" t="s">
        <v>422</v>
      </c>
      <c r="C4" s="360" t="s">
        <v>423</v>
      </c>
    </row>
    <row r="5" spans="1:3" s="364" customFormat="1" ht="12" customHeight="1" thickBot="1">
      <c r="A5" s="362" t="s">
        <v>10</v>
      </c>
      <c r="B5" s="363" t="s">
        <v>184</v>
      </c>
      <c r="C5" s="321">
        <f>+C6+C7+C8+C9+C10+C11</f>
        <v>247872246</v>
      </c>
    </row>
    <row r="6" spans="1:3" s="364" customFormat="1" ht="12" customHeight="1">
      <c r="A6" s="365" t="s">
        <v>80</v>
      </c>
      <c r="B6" s="366" t="s">
        <v>185</v>
      </c>
      <c r="C6" s="184">
        <v>90355175</v>
      </c>
    </row>
    <row r="7" spans="1:3" s="364" customFormat="1" ht="12" customHeight="1">
      <c r="A7" s="367" t="s">
        <v>81</v>
      </c>
      <c r="B7" s="368" t="s">
        <v>186</v>
      </c>
      <c r="C7" s="183">
        <v>40610968</v>
      </c>
    </row>
    <row r="8" spans="1:3" s="364" customFormat="1" ht="12" customHeight="1">
      <c r="A8" s="367" t="s">
        <v>82</v>
      </c>
      <c r="B8" s="368" t="s">
        <v>458</v>
      </c>
      <c r="C8" s="183">
        <v>114074703</v>
      </c>
    </row>
    <row r="9" spans="1:3" s="364" customFormat="1" ht="12" customHeight="1">
      <c r="A9" s="367" t="s">
        <v>83</v>
      </c>
      <c r="B9" s="368" t="s">
        <v>187</v>
      </c>
      <c r="C9" s="183">
        <v>2831400</v>
      </c>
    </row>
    <row r="10" spans="1:3" s="364" customFormat="1" ht="12" customHeight="1">
      <c r="A10" s="367" t="s">
        <v>103</v>
      </c>
      <c r="B10" s="369" t="s">
        <v>361</v>
      </c>
      <c r="C10" s="183"/>
    </row>
    <row r="11" spans="1:3" s="364" customFormat="1" ht="12" customHeight="1" thickBot="1">
      <c r="A11" s="370" t="s">
        <v>84</v>
      </c>
      <c r="B11" s="371" t="s">
        <v>362</v>
      </c>
      <c r="C11" s="183"/>
    </row>
    <row r="12" spans="1:3" s="364" customFormat="1" ht="12" customHeight="1" thickBot="1">
      <c r="A12" s="362" t="s">
        <v>11</v>
      </c>
      <c r="B12" s="372" t="s">
        <v>188</v>
      </c>
      <c r="C12" s="321">
        <f>+C13+C14+C15+C16+C17</f>
        <v>187227244</v>
      </c>
    </row>
    <row r="13" spans="1:3" s="364" customFormat="1" ht="12" customHeight="1">
      <c r="A13" s="365" t="s">
        <v>86</v>
      </c>
      <c r="B13" s="366" t="s">
        <v>189</v>
      </c>
      <c r="C13" s="184"/>
    </row>
    <row r="14" spans="1:3" s="364" customFormat="1" ht="12" customHeight="1">
      <c r="A14" s="367" t="s">
        <v>87</v>
      </c>
      <c r="B14" s="368" t="s">
        <v>190</v>
      </c>
      <c r="C14" s="183"/>
    </row>
    <row r="15" spans="1:3" s="364" customFormat="1" ht="12" customHeight="1">
      <c r="A15" s="367" t="s">
        <v>88</v>
      </c>
      <c r="B15" s="368" t="s">
        <v>353</v>
      </c>
      <c r="C15" s="183"/>
    </row>
    <row r="16" spans="1:3" s="364" customFormat="1" ht="12" customHeight="1">
      <c r="A16" s="367" t="s">
        <v>89</v>
      </c>
      <c r="B16" s="368" t="s">
        <v>354</v>
      </c>
      <c r="C16" s="183"/>
    </row>
    <row r="17" spans="1:3" s="364" customFormat="1" ht="12" customHeight="1">
      <c r="A17" s="367" t="s">
        <v>90</v>
      </c>
      <c r="B17" s="368" t="s">
        <v>481</v>
      </c>
      <c r="C17" s="183">
        <v>187227244</v>
      </c>
    </row>
    <row r="18" spans="1:3" s="364" customFormat="1" ht="12" customHeight="1" thickBot="1">
      <c r="A18" s="370" t="s">
        <v>99</v>
      </c>
      <c r="B18" s="371" t="s">
        <v>192</v>
      </c>
      <c r="C18" s="185"/>
    </row>
    <row r="19" spans="1:3" s="364" customFormat="1" ht="12" customHeight="1" thickBot="1">
      <c r="A19" s="362" t="s">
        <v>12</v>
      </c>
      <c r="B19" s="363" t="s">
        <v>193</v>
      </c>
      <c r="C19" s="321">
        <f>+C20+C21+C22+C23+C24</f>
        <v>438056839</v>
      </c>
    </row>
    <row r="20" spans="1:3" s="364" customFormat="1" ht="12" customHeight="1">
      <c r="A20" s="365" t="s">
        <v>69</v>
      </c>
      <c r="B20" s="366" t="s">
        <v>194</v>
      </c>
      <c r="C20" s="184"/>
    </row>
    <row r="21" spans="1:3" s="364" customFormat="1" ht="12" customHeight="1">
      <c r="A21" s="367" t="s">
        <v>70</v>
      </c>
      <c r="B21" s="368" t="s">
        <v>195</v>
      </c>
      <c r="C21" s="183"/>
    </row>
    <row r="22" spans="1:3" s="364" customFormat="1" ht="12" customHeight="1">
      <c r="A22" s="367" t="s">
        <v>71</v>
      </c>
      <c r="B22" s="368" t="s">
        <v>355</v>
      </c>
      <c r="C22" s="183"/>
    </row>
    <row r="23" spans="1:3" s="364" customFormat="1" ht="12" customHeight="1">
      <c r="A23" s="367" t="s">
        <v>72</v>
      </c>
      <c r="B23" s="368" t="s">
        <v>356</v>
      </c>
      <c r="C23" s="183"/>
    </row>
    <row r="24" spans="1:3" s="364" customFormat="1" ht="12" customHeight="1">
      <c r="A24" s="367" t="s">
        <v>117</v>
      </c>
      <c r="B24" s="368" t="s">
        <v>196</v>
      </c>
      <c r="C24" s="183">
        <v>438056839</v>
      </c>
    </row>
    <row r="25" spans="1:3" s="375" customFormat="1" ht="12" customHeight="1" thickBot="1">
      <c r="A25" s="373" t="s">
        <v>118</v>
      </c>
      <c r="B25" s="374" t="s">
        <v>476</v>
      </c>
      <c r="C25" s="349">
        <v>438056839</v>
      </c>
    </row>
    <row r="26" spans="1:3" s="364" customFormat="1" ht="12" customHeight="1" thickBot="1">
      <c r="A26" s="362" t="s">
        <v>119</v>
      </c>
      <c r="B26" s="363" t="s">
        <v>459</v>
      </c>
      <c r="C26" s="376">
        <f>SUM(C27:C33)</f>
        <v>23371033</v>
      </c>
    </row>
    <row r="27" spans="1:3" s="364" customFormat="1" ht="12" customHeight="1">
      <c r="A27" s="365" t="s">
        <v>198</v>
      </c>
      <c r="B27" s="366" t="s">
        <v>463</v>
      </c>
      <c r="C27" s="184"/>
    </row>
    <row r="28" spans="1:3" s="364" customFormat="1" ht="12" customHeight="1">
      <c r="A28" s="367" t="s">
        <v>199</v>
      </c>
      <c r="B28" s="368" t="s">
        <v>464</v>
      </c>
      <c r="C28" s="183"/>
    </row>
    <row r="29" spans="1:3" s="364" customFormat="1" ht="12" customHeight="1">
      <c r="A29" s="367" t="s">
        <v>200</v>
      </c>
      <c r="B29" s="368" t="s">
        <v>465</v>
      </c>
      <c r="C29" s="183">
        <v>6080185</v>
      </c>
    </row>
    <row r="30" spans="1:3" s="364" customFormat="1" ht="12" customHeight="1">
      <c r="A30" s="367" t="s">
        <v>201</v>
      </c>
      <c r="B30" s="368" t="s">
        <v>466</v>
      </c>
      <c r="C30" s="183"/>
    </row>
    <row r="31" spans="1:3" s="364" customFormat="1" ht="12" customHeight="1">
      <c r="A31" s="367" t="s">
        <v>460</v>
      </c>
      <c r="B31" s="368" t="s">
        <v>202</v>
      </c>
      <c r="C31" s="183">
        <v>2886771</v>
      </c>
    </row>
    <row r="32" spans="1:3" s="364" customFormat="1" ht="12" customHeight="1">
      <c r="A32" s="367" t="s">
        <v>461</v>
      </c>
      <c r="B32" s="368" t="s">
        <v>203</v>
      </c>
      <c r="C32" s="183"/>
    </row>
    <row r="33" spans="1:3" s="364" customFormat="1" ht="12" customHeight="1" thickBot="1">
      <c r="A33" s="370" t="s">
        <v>462</v>
      </c>
      <c r="B33" s="377" t="s">
        <v>204</v>
      </c>
      <c r="C33" s="185">
        <v>14404077</v>
      </c>
    </row>
    <row r="34" spans="1:3" s="364" customFormat="1" ht="12" customHeight="1" thickBot="1">
      <c r="A34" s="362" t="s">
        <v>14</v>
      </c>
      <c r="B34" s="363" t="s">
        <v>363</v>
      </c>
      <c r="C34" s="321">
        <f>SUM(C35:C45)</f>
        <v>69785810</v>
      </c>
    </row>
    <row r="35" spans="1:3" s="364" customFormat="1" ht="12" customHeight="1">
      <c r="A35" s="365" t="s">
        <v>73</v>
      </c>
      <c r="B35" s="366" t="s">
        <v>207</v>
      </c>
      <c r="C35" s="184">
        <v>5210000</v>
      </c>
    </row>
    <row r="36" spans="1:3" s="364" customFormat="1" ht="12" customHeight="1">
      <c r="A36" s="367" t="s">
        <v>74</v>
      </c>
      <c r="B36" s="368" t="s">
        <v>208</v>
      </c>
      <c r="C36" s="183">
        <v>750000</v>
      </c>
    </row>
    <row r="37" spans="1:3" s="364" customFormat="1" ht="12" customHeight="1">
      <c r="A37" s="367" t="s">
        <v>75</v>
      </c>
      <c r="B37" s="368" t="s">
        <v>209</v>
      </c>
      <c r="C37" s="183"/>
    </row>
    <row r="38" spans="1:3" s="364" customFormat="1" ht="12" customHeight="1">
      <c r="A38" s="367" t="s">
        <v>121</v>
      </c>
      <c r="B38" s="368" t="s">
        <v>210</v>
      </c>
      <c r="C38" s="183">
        <v>3164000</v>
      </c>
    </row>
    <row r="39" spans="1:3" s="364" customFormat="1" ht="12" customHeight="1">
      <c r="A39" s="367" t="s">
        <v>122</v>
      </c>
      <c r="B39" s="368" t="s">
        <v>211</v>
      </c>
      <c r="C39" s="183">
        <v>60661810</v>
      </c>
    </row>
    <row r="40" spans="1:3" s="364" customFormat="1" ht="12" customHeight="1">
      <c r="A40" s="367" t="s">
        <v>123</v>
      </c>
      <c r="B40" s="368" t="s">
        <v>212</v>
      </c>
      <c r="C40" s="183"/>
    </row>
    <row r="41" spans="1:3" s="364" customFormat="1" ht="12" customHeight="1">
      <c r="A41" s="367" t="s">
        <v>124</v>
      </c>
      <c r="B41" s="368" t="s">
        <v>213</v>
      </c>
      <c r="C41" s="183"/>
    </row>
    <row r="42" spans="1:3" s="364" customFormat="1" ht="12" customHeight="1">
      <c r="A42" s="367" t="s">
        <v>125</v>
      </c>
      <c r="B42" s="368" t="s">
        <v>467</v>
      </c>
      <c r="C42" s="183"/>
    </row>
    <row r="43" spans="1:3" s="364" customFormat="1" ht="12" customHeight="1">
      <c r="A43" s="367" t="s">
        <v>205</v>
      </c>
      <c r="B43" s="368" t="s">
        <v>215</v>
      </c>
      <c r="C43" s="186"/>
    </row>
    <row r="44" spans="1:3" s="364" customFormat="1" ht="12" customHeight="1">
      <c r="A44" s="370" t="s">
        <v>206</v>
      </c>
      <c r="B44" s="378" t="s">
        <v>365</v>
      </c>
      <c r="C44" s="267"/>
    </row>
    <row r="45" spans="1:3" s="364" customFormat="1" ht="12" customHeight="1" thickBot="1">
      <c r="A45" s="370" t="s">
        <v>364</v>
      </c>
      <c r="B45" s="371" t="s">
        <v>216</v>
      </c>
      <c r="C45" s="267"/>
    </row>
    <row r="46" spans="1:3" s="364" customFormat="1" ht="12" customHeight="1" thickBot="1">
      <c r="A46" s="362" t="s">
        <v>15</v>
      </c>
      <c r="B46" s="363" t="s">
        <v>217</v>
      </c>
      <c r="C46" s="321">
        <f>SUM(C47:C51)</f>
        <v>0</v>
      </c>
    </row>
    <row r="47" spans="1:3" s="364" customFormat="1" ht="12" customHeight="1">
      <c r="A47" s="365" t="s">
        <v>76</v>
      </c>
      <c r="B47" s="366" t="s">
        <v>221</v>
      </c>
      <c r="C47" s="320"/>
    </row>
    <row r="48" spans="1:3" s="364" customFormat="1" ht="12" customHeight="1">
      <c r="A48" s="367" t="s">
        <v>77</v>
      </c>
      <c r="B48" s="368" t="s">
        <v>222</v>
      </c>
      <c r="C48" s="186"/>
    </row>
    <row r="49" spans="1:3" s="364" customFormat="1" ht="12" customHeight="1">
      <c r="A49" s="367" t="s">
        <v>218</v>
      </c>
      <c r="B49" s="368" t="s">
        <v>223</v>
      </c>
      <c r="C49" s="186"/>
    </row>
    <row r="50" spans="1:3" s="364" customFormat="1" ht="12" customHeight="1">
      <c r="A50" s="367" t="s">
        <v>219</v>
      </c>
      <c r="B50" s="368" t="s">
        <v>224</v>
      </c>
      <c r="C50" s="186"/>
    </row>
    <row r="51" spans="1:3" s="364" customFormat="1" ht="12" customHeight="1" thickBot="1">
      <c r="A51" s="370" t="s">
        <v>220</v>
      </c>
      <c r="B51" s="371" t="s">
        <v>225</v>
      </c>
      <c r="C51" s="267"/>
    </row>
    <row r="52" spans="1:3" s="364" customFormat="1" ht="12" customHeight="1" thickBot="1">
      <c r="A52" s="362" t="s">
        <v>126</v>
      </c>
      <c r="B52" s="363" t="s">
        <v>226</v>
      </c>
      <c r="C52" s="321">
        <f>SUM(C53:C55)</f>
        <v>0</v>
      </c>
    </row>
    <row r="53" spans="1:3" s="364" customFormat="1" ht="12" customHeight="1">
      <c r="A53" s="365" t="s">
        <v>78</v>
      </c>
      <c r="B53" s="366" t="s">
        <v>227</v>
      </c>
      <c r="C53" s="184"/>
    </row>
    <row r="54" spans="1:3" s="364" customFormat="1" ht="12" customHeight="1">
      <c r="A54" s="367" t="s">
        <v>79</v>
      </c>
      <c r="B54" s="368" t="s">
        <v>357</v>
      </c>
      <c r="C54" s="183"/>
    </row>
    <row r="55" spans="1:3" s="364" customFormat="1" ht="12" customHeight="1">
      <c r="A55" s="367" t="s">
        <v>230</v>
      </c>
      <c r="B55" s="368" t="s">
        <v>228</v>
      </c>
      <c r="C55" s="183"/>
    </row>
    <row r="56" spans="1:3" s="364" customFormat="1" ht="12" customHeight="1" thickBot="1">
      <c r="A56" s="370" t="s">
        <v>231</v>
      </c>
      <c r="B56" s="371" t="s">
        <v>229</v>
      </c>
      <c r="C56" s="185"/>
    </row>
    <row r="57" spans="1:3" s="364" customFormat="1" ht="12" customHeight="1" thickBot="1">
      <c r="A57" s="362" t="s">
        <v>17</v>
      </c>
      <c r="B57" s="372" t="s">
        <v>232</v>
      </c>
      <c r="C57" s="321">
        <f>SUM(C58:C60)</f>
        <v>0</v>
      </c>
    </row>
    <row r="58" spans="1:3" s="364" customFormat="1" ht="12" customHeight="1">
      <c r="A58" s="365" t="s">
        <v>127</v>
      </c>
      <c r="B58" s="366" t="s">
        <v>234</v>
      </c>
      <c r="C58" s="186"/>
    </row>
    <row r="59" spans="1:3" s="364" customFormat="1" ht="12" customHeight="1">
      <c r="A59" s="367" t="s">
        <v>128</v>
      </c>
      <c r="B59" s="368" t="s">
        <v>358</v>
      </c>
      <c r="C59" s="186"/>
    </row>
    <row r="60" spans="1:3" s="364" customFormat="1" ht="12" customHeight="1">
      <c r="A60" s="367" t="s">
        <v>166</v>
      </c>
      <c r="B60" s="368" t="s">
        <v>235</v>
      </c>
      <c r="C60" s="186"/>
    </row>
    <row r="61" spans="1:3" s="364" customFormat="1" ht="12" customHeight="1" thickBot="1">
      <c r="A61" s="370" t="s">
        <v>233</v>
      </c>
      <c r="B61" s="371" t="s">
        <v>236</v>
      </c>
      <c r="C61" s="186"/>
    </row>
    <row r="62" spans="1:3" s="364" customFormat="1" ht="12" customHeight="1" thickBot="1">
      <c r="A62" s="379" t="s">
        <v>405</v>
      </c>
      <c r="B62" s="363" t="s">
        <v>237</v>
      </c>
      <c r="C62" s="376">
        <f>+C5+C12+C19+C26+C34+C46+C52+C57</f>
        <v>966313172</v>
      </c>
    </row>
    <row r="63" spans="1:3" s="364" customFormat="1" ht="12" customHeight="1" thickBot="1">
      <c r="A63" s="380" t="s">
        <v>238</v>
      </c>
      <c r="B63" s="372" t="s">
        <v>239</v>
      </c>
      <c r="C63" s="321">
        <f>SUM(C64:C66)</f>
        <v>0</v>
      </c>
    </row>
    <row r="64" spans="1:3" s="364" customFormat="1" ht="12" customHeight="1">
      <c r="A64" s="365" t="s">
        <v>267</v>
      </c>
      <c r="B64" s="366" t="s">
        <v>240</v>
      </c>
      <c r="C64" s="186"/>
    </row>
    <row r="65" spans="1:3" s="364" customFormat="1" ht="12" customHeight="1">
      <c r="A65" s="367" t="s">
        <v>276</v>
      </c>
      <c r="B65" s="368" t="s">
        <v>241</v>
      </c>
      <c r="C65" s="186"/>
    </row>
    <row r="66" spans="1:3" s="364" customFormat="1" ht="12" customHeight="1" thickBot="1">
      <c r="A66" s="370" t="s">
        <v>277</v>
      </c>
      <c r="B66" s="381" t="s">
        <v>477</v>
      </c>
      <c r="C66" s="186"/>
    </row>
    <row r="67" spans="1:3" s="364" customFormat="1" ht="12" customHeight="1" thickBot="1">
      <c r="A67" s="380" t="s">
        <v>243</v>
      </c>
      <c r="B67" s="372" t="s">
        <v>244</v>
      </c>
      <c r="C67" s="321">
        <f>SUM(C68:C71)</f>
        <v>0</v>
      </c>
    </row>
    <row r="68" spans="1:3" s="364" customFormat="1" ht="12" customHeight="1">
      <c r="A68" s="365" t="s">
        <v>104</v>
      </c>
      <c r="B68" s="366" t="s">
        <v>245</v>
      </c>
      <c r="C68" s="186"/>
    </row>
    <row r="69" spans="1:3" s="364" customFormat="1" ht="12" customHeight="1">
      <c r="A69" s="367" t="s">
        <v>105</v>
      </c>
      <c r="B69" s="368" t="s">
        <v>478</v>
      </c>
      <c r="C69" s="186"/>
    </row>
    <row r="70" spans="1:3" s="364" customFormat="1" ht="12" customHeight="1">
      <c r="A70" s="367" t="s">
        <v>268</v>
      </c>
      <c r="B70" s="368" t="s">
        <v>246</v>
      </c>
      <c r="C70" s="186"/>
    </row>
    <row r="71" spans="1:3" s="364" customFormat="1" ht="12" customHeight="1" thickBot="1">
      <c r="A71" s="370" t="s">
        <v>269</v>
      </c>
      <c r="B71" s="371" t="s">
        <v>479</v>
      </c>
      <c r="C71" s="186"/>
    </row>
    <row r="72" spans="1:3" s="364" customFormat="1" ht="12" customHeight="1" thickBot="1">
      <c r="A72" s="380" t="s">
        <v>247</v>
      </c>
      <c r="B72" s="372" t="s">
        <v>248</v>
      </c>
      <c r="C72" s="321">
        <f>SUM(C73:C74)</f>
        <v>0</v>
      </c>
    </row>
    <row r="73" spans="1:3" s="364" customFormat="1" ht="12" customHeight="1">
      <c r="A73" s="365" t="s">
        <v>270</v>
      </c>
      <c r="B73" s="366" t="s">
        <v>249</v>
      </c>
      <c r="C73" s="186"/>
    </row>
    <row r="74" spans="1:3" s="364" customFormat="1" ht="12" customHeight="1" thickBot="1">
      <c r="A74" s="370" t="s">
        <v>271</v>
      </c>
      <c r="B74" s="371" t="s">
        <v>250</v>
      </c>
      <c r="C74" s="186"/>
    </row>
    <row r="75" spans="1:3" s="364" customFormat="1" ht="12" customHeight="1" thickBot="1">
      <c r="A75" s="380" t="s">
        <v>251</v>
      </c>
      <c r="B75" s="372" t="s">
        <v>252</v>
      </c>
      <c r="C75" s="321">
        <f>SUM(C76:C78)</f>
        <v>0</v>
      </c>
    </row>
    <row r="76" spans="1:3" s="364" customFormat="1" ht="12" customHeight="1">
      <c r="A76" s="365" t="s">
        <v>272</v>
      </c>
      <c r="B76" s="366" t="s">
        <v>253</v>
      </c>
      <c r="C76" s="186"/>
    </row>
    <row r="77" spans="1:3" s="364" customFormat="1" ht="12" customHeight="1">
      <c r="A77" s="367" t="s">
        <v>273</v>
      </c>
      <c r="B77" s="368" t="s">
        <v>254</v>
      </c>
      <c r="C77" s="186"/>
    </row>
    <row r="78" spans="1:3" s="364" customFormat="1" ht="12" customHeight="1" thickBot="1">
      <c r="A78" s="382" t="s">
        <v>274</v>
      </c>
      <c r="B78" s="383" t="s">
        <v>480</v>
      </c>
      <c r="C78" s="350"/>
    </row>
    <row r="79" spans="1:3" s="364" customFormat="1" ht="12" customHeight="1" thickBot="1">
      <c r="A79" s="380" t="s">
        <v>255</v>
      </c>
      <c r="B79" s="372" t="s">
        <v>275</v>
      </c>
      <c r="C79" s="321">
        <f>SUM(C80:C83)</f>
        <v>0</v>
      </c>
    </row>
    <row r="80" spans="1:3" s="364" customFormat="1" ht="12" customHeight="1">
      <c r="A80" s="384" t="s">
        <v>256</v>
      </c>
      <c r="B80" s="366" t="s">
        <v>257</v>
      </c>
      <c r="C80" s="186"/>
    </row>
    <row r="81" spans="1:3" s="364" customFormat="1" ht="12" customHeight="1">
      <c r="A81" s="385" t="s">
        <v>258</v>
      </c>
      <c r="B81" s="368" t="s">
        <v>259</v>
      </c>
      <c r="C81" s="186"/>
    </row>
    <row r="82" spans="1:3" s="364" customFormat="1" ht="12" customHeight="1">
      <c r="A82" s="385" t="s">
        <v>260</v>
      </c>
      <c r="B82" s="368" t="s">
        <v>261</v>
      </c>
      <c r="C82" s="186"/>
    </row>
    <row r="83" spans="1:3" s="364" customFormat="1" ht="12" customHeight="1" thickBot="1">
      <c r="A83" s="386" t="s">
        <v>262</v>
      </c>
      <c r="B83" s="371" t="s">
        <v>263</v>
      </c>
      <c r="C83" s="186"/>
    </row>
    <row r="84" spans="1:3" s="364" customFormat="1" ht="12" customHeight="1" thickBot="1">
      <c r="A84" s="380" t="s">
        <v>264</v>
      </c>
      <c r="B84" s="372" t="s">
        <v>404</v>
      </c>
      <c r="C84" s="321"/>
    </row>
    <row r="85" spans="1:3" s="364" customFormat="1" ht="13.5" customHeight="1" thickBot="1">
      <c r="A85" s="380" t="s">
        <v>266</v>
      </c>
      <c r="B85" s="372" t="s">
        <v>265</v>
      </c>
      <c r="C85" s="321"/>
    </row>
    <row r="86" spans="1:3" s="364" customFormat="1" ht="15.75" customHeight="1" thickBot="1">
      <c r="A86" s="380" t="s">
        <v>278</v>
      </c>
      <c r="B86" s="387" t="s">
        <v>407</v>
      </c>
      <c r="C86" s="376">
        <f>+C63+C67+C72+C75+C79+C85+C84</f>
        <v>0</v>
      </c>
    </row>
    <row r="87" spans="1:3" s="364" customFormat="1" ht="16.5" customHeight="1" thickBot="1">
      <c r="A87" s="388" t="s">
        <v>406</v>
      </c>
      <c r="B87" s="389" t="s">
        <v>408</v>
      </c>
      <c r="C87" s="376">
        <f>+C62+C86</f>
        <v>966313172</v>
      </c>
    </row>
    <row r="88" spans="1:3" s="364" customFormat="1" ht="83.25" customHeight="1">
      <c r="A88" s="390"/>
      <c r="B88" s="391"/>
      <c r="C88" s="392"/>
    </row>
    <row r="89" spans="1:3" ht="16.5" customHeight="1">
      <c r="A89" s="428" t="s">
        <v>38</v>
      </c>
      <c r="B89" s="428"/>
      <c r="C89" s="428"/>
    </row>
    <row r="90" spans="1:3" s="394" customFormat="1" ht="16.5" customHeight="1" thickBot="1">
      <c r="A90" s="430" t="s">
        <v>108</v>
      </c>
      <c r="B90" s="430"/>
      <c r="C90" s="393" t="str">
        <f>C2</f>
        <v>Forintban!</v>
      </c>
    </row>
    <row r="91" spans="1:3" ht="37.5" customHeight="1" thickBot="1">
      <c r="A91" s="355" t="s">
        <v>56</v>
      </c>
      <c r="B91" s="356" t="s">
        <v>39</v>
      </c>
      <c r="C91" s="357" t="str">
        <f>+C3</f>
        <v>2018. évi előirányzat</v>
      </c>
    </row>
    <row r="92" spans="1:3" s="361" customFormat="1" ht="12" customHeight="1" thickBot="1">
      <c r="A92" s="395"/>
      <c r="B92" s="396" t="s">
        <v>422</v>
      </c>
      <c r="C92" s="397" t="s">
        <v>423</v>
      </c>
    </row>
    <row r="93" spans="1:3" ht="12" customHeight="1" thickBot="1">
      <c r="A93" s="398" t="s">
        <v>10</v>
      </c>
      <c r="B93" s="399" t="s">
        <v>366</v>
      </c>
      <c r="C93" s="400">
        <f>C94+C95+C96+C97+C98+C111</f>
        <v>528256333</v>
      </c>
    </row>
    <row r="94" spans="1:3" ht="12" customHeight="1">
      <c r="A94" s="401" t="s">
        <v>80</v>
      </c>
      <c r="B94" s="402" t="s">
        <v>40</v>
      </c>
      <c r="C94" s="182">
        <v>315061485</v>
      </c>
    </row>
    <row r="95" spans="1:3" ht="12" customHeight="1">
      <c r="A95" s="367" t="s">
        <v>81</v>
      </c>
      <c r="B95" s="403" t="s">
        <v>129</v>
      </c>
      <c r="C95" s="183">
        <v>44271734</v>
      </c>
    </row>
    <row r="96" spans="1:3" ht="12" customHeight="1">
      <c r="A96" s="367" t="s">
        <v>82</v>
      </c>
      <c r="B96" s="403" t="s">
        <v>102</v>
      </c>
      <c r="C96" s="185">
        <v>150393114</v>
      </c>
    </row>
    <row r="97" spans="1:3" ht="12" customHeight="1">
      <c r="A97" s="367" t="s">
        <v>83</v>
      </c>
      <c r="B97" s="404" t="s">
        <v>130</v>
      </c>
      <c r="C97" s="185">
        <v>4430000</v>
      </c>
    </row>
    <row r="98" spans="1:3" ht="12" customHeight="1">
      <c r="A98" s="367" t="s">
        <v>94</v>
      </c>
      <c r="B98" s="405" t="s">
        <v>131</v>
      </c>
      <c r="C98" s="185">
        <v>8600000</v>
      </c>
    </row>
    <row r="99" spans="1:3" ht="12" customHeight="1">
      <c r="A99" s="367" t="s">
        <v>84</v>
      </c>
      <c r="B99" s="403" t="s">
        <v>371</v>
      </c>
      <c r="C99" s="185"/>
    </row>
    <row r="100" spans="1:3" ht="12" customHeight="1">
      <c r="A100" s="367" t="s">
        <v>85</v>
      </c>
      <c r="B100" s="406" t="s">
        <v>370</v>
      </c>
      <c r="C100" s="185"/>
    </row>
    <row r="101" spans="1:3" ht="12" customHeight="1">
      <c r="A101" s="367" t="s">
        <v>95</v>
      </c>
      <c r="B101" s="406" t="s">
        <v>369</v>
      </c>
      <c r="C101" s="185"/>
    </row>
    <row r="102" spans="1:3" ht="12" customHeight="1">
      <c r="A102" s="367" t="s">
        <v>96</v>
      </c>
      <c r="B102" s="407" t="s">
        <v>281</v>
      </c>
      <c r="C102" s="185"/>
    </row>
    <row r="103" spans="1:3" ht="12" customHeight="1">
      <c r="A103" s="367" t="s">
        <v>97</v>
      </c>
      <c r="B103" s="408" t="s">
        <v>282</v>
      </c>
      <c r="C103" s="185"/>
    </row>
    <row r="104" spans="1:3" ht="12" customHeight="1">
      <c r="A104" s="367" t="s">
        <v>98</v>
      </c>
      <c r="B104" s="408" t="s">
        <v>283</v>
      </c>
      <c r="C104" s="185"/>
    </row>
    <row r="105" spans="1:3" ht="12" customHeight="1">
      <c r="A105" s="367" t="s">
        <v>100</v>
      </c>
      <c r="B105" s="407" t="s">
        <v>284</v>
      </c>
      <c r="C105" s="185"/>
    </row>
    <row r="106" spans="1:3" ht="12" customHeight="1">
      <c r="A106" s="367" t="s">
        <v>132</v>
      </c>
      <c r="B106" s="407" t="s">
        <v>285</v>
      </c>
      <c r="C106" s="185"/>
    </row>
    <row r="107" spans="1:3" ht="12" customHeight="1">
      <c r="A107" s="367" t="s">
        <v>279</v>
      </c>
      <c r="B107" s="408" t="s">
        <v>286</v>
      </c>
      <c r="C107" s="185"/>
    </row>
    <row r="108" spans="1:3" ht="12" customHeight="1">
      <c r="A108" s="409" t="s">
        <v>280</v>
      </c>
      <c r="B108" s="406" t="s">
        <v>287</v>
      </c>
      <c r="C108" s="185"/>
    </row>
    <row r="109" spans="1:3" ht="12" customHeight="1">
      <c r="A109" s="367" t="s">
        <v>367</v>
      </c>
      <c r="B109" s="406" t="s">
        <v>288</v>
      </c>
      <c r="C109" s="185"/>
    </row>
    <row r="110" spans="1:3" ht="12" customHeight="1">
      <c r="A110" s="370" t="s">
        <v>368</v>
      </c>
      <c r="B110" s="406" t="s">
        <v>289</v>
      </c>
      <c r="C110" s="185">
        <v>8600000</v>
      </c>
    </row>
    <row r="111" spans="1:3" ht="12" customHeight="1">
      <c r="A111" s="367" t="s">
        <v>372</v>
      </c>
      <c r="B111" s="404" t="s">
        <v>41</v>
      </c>
      <c r="C111" s="183">
        <v>5500000</v>
      </c>
    </row>
    <row r="112" spans="1:3" ht="12" customHeight="1">
      <c r="A112" s="367" t="s">
        <v>373</v>
      </c>
      <c r="B112" s="403" t="s">
        <v>375</v>
      </c>
      <c r="C112" s="183">
        <v>4500000</v>
      </c>
    </row>
    <row r="113" spans="1:3" ht="12" customHeight="1" thickBot="1">
      <c r="A113" s="382" t="s">
        <v>374</v>
      </c>
      <c r="B113" s="410" t="s">
        <v>376</v>
      </c>
      <c r="C113" s="189">
        <v>1000000</v>
      </c>
    </row>
    <row r="114" spans="1:3" ht="12" customHeight="1" thickBot="1">
      <c r="A114" s="411" t="s">
        <v>11</v>
      </c>
      <c r="B114" s="412" t="s">
        <v>290</v>
      </c>
      <c r="C114" s="413">
        <f>+C115+C117+C119</f>
        <v>438056839</v>
      </c>
    </row>
    <row r="115" spans="1:3" ht="12" customHeight="1">
      <c r="A115" s="365" t="s">
        <v>86</v>
      </c>
      <c r="B115" s="403" t="s">
        <v>165</v>
      </c>
      <c r="C115" s="184">
        <v>438056839</v>
      </c>
    </row>
    <row r="116" spans="1:3" ht="12" customHeight="1">
      <c r="A116" s="365" t="s">
        <v>87</v>
      </c>
      <c r="B116" s="414" t="s">
        <v>294</v>
      </c>
      <c r="C116" s="184">
        <v>438056839</v>
      </c>
    </row>
    <row r="117" spans="1:3" ht="12" customHeight="1">
      <c r="A117" s="365" t="s">
        <v>88</v>
      </c>
      <c r="B117" s="414" t="s">
        <v>133</v>
      </c>
      <c r="C117" s="183"/>
    </row>
    <row r="118" spans="1:3" ht="12" customHeight="1">
      <c r="A118" s="365" t="s">
        <v>89</v>
      </c>
      <c r="B118" s="414" t="s">
        <v>295</v>
      </c>
      <c r="C118" s="169"/>
    </row>
    <row r="119" spans="1:3" ht="12" customHeight="1">
      <c r="A119" s="365" t="s">
        <v>90</v>
      </c>
      <c r="B119" s="371" t="s">
        <v>482</v>
      </c>
      <c r="C119" s="169"/>
    </row>
    <row r="120" spans="1:3" ht="12" customHeight="1">
      <c r="A120" s="365" t="s">
        <v>99</v>
      </c>
      <c r="B120" s="369" t="s">
        <v>359</v>
      </c>
      <c r="C120" s="169"/>
    </row>
    <row r="121" spans="1:3" ht="12" customHeight="1">
      <c r="A121" s="365" t="s">
        <v>101</v>
      </c>
      <c r="B121" s="415" t="s">
        <v>300</v>
      </c>
      <c r="C121" s="169"/>
    </row>
    <row r="122" spans="1:3" ht="15.75">
      <c r="A122" s="365" t="s">
        <v>134</v>
      </c>
      <c r="B122" s="408" t="s">
        <v>283</v>
      </c>
      <c r="C122" s="169"/>
    </row>
    <row r="123" spans="1:3" ht="12" customHeight="1">
      <c r="A123" s="365" t="s">
        <v>135</v>
      </c>
      <c r="B123" s="408" t="s">
        <v>299</v>
      </c>
      <c r="C123" s="169"/>
    </row>
    <row r="124" spans="1:3" ht="12" customHeight="1">
      <c r="A124" s="365" t="s">
        <v>136</v>
      </c>
      <c r="B124" s="408" t="s">
        <v>298</v>
      </c>
      <c r="C124" s="169"/>
    </row>
    <row r="125" spans="1:3" ht="12" customHeight="1">
      <c r="A125" s="365" t="s">
        <v>291</v>
      </c>
      <c r="B125" s="408" t="s">
        <v>286</v>
      </c>
      <c r="C125" s="169"/>
    </row>
    <row r="126" spans="1:3" ht="12" customHeight="1">
      <c r="A126" s="365" t="s">
        <v>292</v>
      </c>
      <c r="B126" s="408" t="s">
        <v>297</v>
      </c>
      <c r="C126" s="169"/>
    </row>
    <row r="127" spans="1:3" ht="16.5" thickBot="1">
      <c r="A127" s="409" t="s">
        <v>293</v>
      </c>
      <c r="B127" s="408" t="s">
        <v>296</v>
      </c>
      <c r="C127" s="170"/>
    </row>
    <row r="128" spans="1:3" ht="12" customHeight="1" thickBot="1">
      <c r="A128" s="362" t="s">
        <v>12</v>
      </c>
      <c r="B128" s="416" t="s">
        <v>377</v>
      </c>
      <c r="C128" s="321">
        <f>+C93+C114</f>
        <v>966313172</v>
      </c>
    </row>
    <row r="129" spans="1:3" ht="12" customHeight="1" thickBot="1">
      <c r="A129" s="362" t="s">
        <v>13</v>
      </c>
      <c r="B129" s="416" t="s">
        <v>378</v>
      </c>
      <c r="C129" s="321">
        <f>+C130+C131+C132</f>
        <v>0</v>
      </c>
    </row>
    <row r="130" spans="1:3" ht="12" customHeight="1">
      <c r="A130" s="365" t="s">
        <v>198</v>
      </c>
      <c r="B130" s="414" t="s">
        <v>385</v>
      </c>
      <c r="C130" s="169"/>
    </row>
    <row r="131" spans="1:3" ht="12" customHeight="1">
      <c r="A131" s="365" t="s">
        <v>199</v>
      </c>
      <c r="B131" s="414" t="s">
        <v>386</v>
      </c>
      <c r="C131" s="169"/>
    </row>
    <row r="132" spans="1:3" ht="12" customHeight="1" thickBot="1">
      <c r="A132" s="409" t="s">
        <v>200</v>
      </c>
      <c r="B132" s="414" t="s">
        <v>387</v>
      </c>
      <c r="C132" s="169"/>
    </row>
    <row r="133" spans="1:3" ht="12" customHeight="1" thickBot="1">
      <c r="A133" s="362" t="s">
        <v>14</v>
      </c>
      <c r="B133" s="416" t="s">
        <v>379</v>
      </c>
      <c r="C133" s="321">
        <f>SUM(C134:C139)</f>
        <v>0</v>
      </c>
    </row>
    <row r="134" spans="1:3" ht="12" customHeight="1">
      <c r="A134" s="365" t="s">
        <v>73</v>
      </c>
      <c r="B134" s="417" t="s">
        <v>388</v>
      </c>
      <c r="C134" s="169"/>
    </row>
    <row r="135" spans="1:3" ht="12" customHeight="1">
      <c r="A135" s="365" t="s">
        <v>74</v>
      </c>
      <c r="B135" s="417" t="s">
        <v>380</v>
      </c>
      <c r="C135" s="169"/>
    </row>
    <row r="136" spans="1:3" ht="12" customHeight="1">
      <c r="A136" s="365" t="s">
        <v>75</v>
      </c>
      <c r="B136" s="417" t="s">
        <v>381</v>
      </c>
      <c r="C136" s="169"/>
    </row>
    <row r="137" spans="1:3" ht="12" customHeight="1">
      <c r="A137" s="365" t="s">
        <v>121</v>
      </c>
      <c r="B137" s="417" t="s">
        <v>382</v>
      </c>
      <c r="C137" s="169"/>
    </row>
    <row r="138" spans="1:3" ht="12" customHeight="1">
      <c r="A138" s="365" t="s">
        <v>122</v>
      </c>
      <c r="B138" s="417" t="s">
        <v>383</v>
      </c>
      <c r="C138" s="169"/>
    </row>
    <row r="139" spans="1:3" ht="12" customHeight="1" thickBot="1">
      <c r="A139" s="409" t="s">
        <v>123</v>
      </c>
      <c r="B139" s="417" t="s">
        <v>384</v>
      </c>
      <c r="C139" s="169"/>
    </row>
    <row r="140" spans="1:3" ht="12" customHeight="1" thickBot="1">
      <c r="A140" s="362" t="s">
        <v>15</v>
      </c>
      <c r="B140" s="416" t="s">
        <v>392</v>
      </c>
      <c r="C140" s="376">
        <f>+C141+C142+C143+C144</f>
        <v>0</v>
      </c>
    </row>
    <row r="141" spans="1:3" ht="12" customHeight="1">
      <c r="A141" s="365" t="s">
        <v>76</v>
      </c>
      <c r="B141" s="417" t="s">
        <v>301</v>
      </c>
      <c r="C141" s="169"/>
    </row>
    <row r="142" spans="1:3" ht="12" customHeight="1">
      <c r="A142" s="365" t="s">
        <v>77</v>
      </c>
      <c r="B142" s="417" t="s">
        <v>302</v>
      </c>
      <c r="C142" s="169"/>
    </row>
    <row r="143" spans="1:3" ht="12" customHeight="1">
      <c r="A143" s="365" t="s">
        <v>218</v>
      </c>
      <c r="B143" s="417" t="s">
        <v>393</v>
      </c>
      <c r="C143" s="169"/>
    </row>
    <row r="144" spans="1:3" ht="12" customHeight="1" thickBot="1">
      <c r="A144" s="409" t="s">
        <v>219</v>
      </c>
      <c r="B144" s="418" t="s">
        <v>321</v>
      </c>
      <c r="C144" s="169"/>
    </row>
    <row r="145" spans="1:3" ht="12" customHeight="1" thickBot="1">
      <c r="A145" s="362" t="s">
        <v>16</v>
      </c>
      <c r="B145" s="416" t="s">
        <v>394</v>
      </c>
      <c r="C145" s="334">
        <f>SUM(C146:C150)</f>
        <v>0</v>
      </c>
    </row>
    <row r="146" spans="1:3" ht="12" customHeight="1">
      <c r="A146" s="365" t="s">
        <v>78</v>
      </c>
      <c r="B146" s="417" t="s">
        <v>389</v>
      </c>
      <c r="C146" s="169"/>
    </row>
    <row r="147" spans="1:3" ht="12" customHeight="1">
      <c r="A147" s="365" t="s">
        <v>79</v>
      </c>
      <c r="B147" s="417" t="s">
        <v>396</v>
      </c>
      <c r="C147" s="169"/>
    </row>
    <row r="148" spans="1:3" ht="12" customHeight="1">
      <c r="A148" s="365" t="s">
        <v>230</v>
      </c>
      <c r="B148" s="417" t="s">
        <v>391</v>
      </c>
      <c r="C148" s="169"/>
    </row>
    <row r="149" spans="1:3" ht="12" customHeight="1">
      <c r="A149" s="365" t="s">
        <v>231</v>
      </c>
      <c r="B149" s="417" t="s">
        <v>397</v>
      </c>
      <c r="C149" s="169"/>
    </row>
    <row r="150" spans="1:3" ht="12" customHeight="1" thickBot="1">
      <c r="A150" s="365" t="s">
        <v>395</v>
      </c>
      <c r="B150" s="417" t="s">
        <v>398</v>
      </c>
      <c r="C150" s="169"/>
    </row>
    <row r="151" spans="1:3" ht="12" customHeight="1" thickBot="1">
      <c r="A151" s="362" t="s">
        <v>17</v>
      </c>
      <c r="B151" s="416" t="s">
        <v>399</v>
      </c>
      <c r="C151" s="334"/>
    </row>
    <row r="152" spans="1:3" ht="12" customHeight="1" thickBot="1">
      <c r="A152" s="362" t="s">
        <v>18</v>
      </c>
      <c r="B152" s="416" t="s">
        <v>400</v>
      </c>
      <c r="C152" s="334"/>
    </row>
    <row r="153" spans="1:9" ht="15" customHeight="1" thickBot="1">
      <c r="A153" s="362" t="s">
        <v>19</v>
      </c>
      <c r="B153" s="416" t="s">
        <v>402</v>
      </c>
      <c r="C153" s="419">
        <f>+C129+C133+C140+C145+C151+C152</f>
        <v>0</v>
      </c>
      <c r="F153" s="420"/>
      <c r="G153" s="421"/>
      <c r="H153" s="421"/>
      <c r="I153" s="421"/>
    </row>
    <row r="154" spans="1:3" s="364" customFormat="1" ht="12.75" customHeight="1" thickBot="1">
      <c r="A154" s="422" t="s">
        <v>20</v>
      </c>
      <c r="B154" s="423" t="s">
        <v>401</v>
      </c>
      <c r="C154" s="419">
        <f>+C128+C153</f>
        <v>966313172</v>
      </c>
    </row>
    <row r="155" ht="7.5" customHeight="1"/>
    <row r="156" spans="1:3" ht="15.75">
      <c r="A156" s="431" t="s">
        <v>303</v>
      </c>
      <c r="B156" s="431"/>
      <c r="C156" s="431"/>
    </row>
    <row r="157" spans="1:3" ht="15" customHeight="1" thickBot="1">
      <c r="A157" s="429" t="s">
        <v>109</v>
      </c>
      <c r="B157" s="429"/>
      <c r="C157" s="354" t="str">
        <f>C90</f>
        <v>Forintban!</v>
      </c>
    </row>
    <row r="158" spans="1:4" ht="13.5" customHeight="1" thickBot="1">
      <c r="A158" s="362">
        <v>1</v>
      </c>
      <c r="B158" s="426" t="s">
        <v>403</v>
      </c>
      <c r="C158" s="321">
        <f>+C62-C128</f>
        <v>0</v>
      </c>
      <c r="D158" s="427"/>
    </row>
    <row r="159" spans="1:3" ht="27.75" customHeight="1" thickBot="1">
      <c r="A159" s="362" t="s">
        <v>11</v>
      </c>
      <c r="B159" s="426" t="s">
        <v>409</v>
      </c>
      <c r="C159" s="321">
        <f>+C86-C153</f>
        <v>0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Nyírkarász Községi Önkormányzat
2018. ÉVI KÖLTSÉGVETÉSÉNEK ÖSSZEVONT MÉRLEGE&amp;10
&amp;R&amp;"Times New Roman CE,Félkövér dőlt"&amp;11 1.1. melléklet a 2/2018. (III/8.)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9"/>
  <sheetViews>
    <sheetView zoomScale="130" zoomScaleNormal="130" zoomScaleSheetLayoutView="100" workbookViewId="0" topLeftCell="A119">
      <selection activeCell="F115" sqref="F115"/>
    </sheetView>
  </sheetViews>
  <sheetFormatPr defaultColWidth="9.00390625" defaultRowHeight="12.75"/>
  <cols>
    <col min="1" max="1" width="9.50390625" style="256" customWidth="1"/>
    <col min="2" max="2" width="91.625" style="256" customWidth="1"/>
    <col min="3" max="3" width="21.625" style="257" customWidth="1"/>
    <col min="4" max="4" width="9.00390625" style="275" customWidth="1"/>
    <col min="5" max="16384" width="9.375" style="275" customWidth="1"/>
  </cols>
  <sheetData>
    <row r="1" spans="1:3" ht="15.75" customHeight="1">
      <c r="A1" s="432" t="s">
        <v>7</v>
      </c>
      <c r="B1" s="432"/>
      <c r="C1" s="432"/>
    </row>
    <row r="2" spans="1:3" ht="15.75" customHeight="1" thickBot="1">
      <c r="A2" s="433" t="s">
        <v>107</v>
      </c>
      <c r="B2" s="433"/>
      <c r="C2" s="191" t="str">
        <f>'1.1.sz.mell.'!C2</f>
        <v>Forintban!</v>
      </c>
    </row>
    <row r="3" spans="1:3" ht="37.5" customHeight="1" thickBot="1">
      <c r="A3" s="22" t="s">
        <v>56</v>
      </c>
      <c r="B3" s="23" t="s">
        <v>9</v>
      </c>
      <c r="C3" s="32" t="str">
        <f>+CONCATENATE(LEFT(ÖSSZEFÜGGÉSEK!A5,4),". évi előirányzat")</f>
        <v>2018. évi előirányzat</v>
      </c>
    </row>
    <row r="4" spans="1:3" s="276" customFormat="1" ht="12" customHeight="1" thickBot="1">
      <c r="A4" s="270"/>
      <c r="B4" s="271" t="s">
        <v>422</v>
      </c>
      <c r="C4" s="272" t="s">
        <v>423</v>
      </c>
    </row>
    <row r="5" spans="1:3" s="277" customFormat="1" ht="12" customHeight="1" thickBot="1">
      <c r="A5" s="19" t="s">
        <v>10</v>
      </c>
      <c r="B5" s="20" t="s">
        <v>184</v>
      </c>
      <c r="C5" s="181">
        <f>+C6+C7+C8+C9+C10+C11</f>
        <v>247872246</v>
      </c>
    </row>
    <row r="6" spans="1:3" s="277" customFormat="1" ht="12" customHeight="1">
      <c r="A6" s="14" t="s">
        <v>80</v>
      </c>
      <c r="B6" s="278" t="s">
        <v>185</v>
      </c>
      <c r="C6" s="184">
        <v>90355175</v>
      </c>
    </row>
    <row r="7" spans="1:3" s="277" customFormat="1" ht="12" customHeight="1">
      <c r="A7" s="13" t="s">
        <v>81</v>
      </c>
      <c r="B7" s="279" t="s">
        <v>186</v>
      </c>
      <c r="C7" s="183">
        <v>40610968</v>
      </c>
    </row>
    <row r="8" spans="1:3" s="277" customFormat="1" ht="12" customHeight="1">
      <c r="A8" s="13" t="s">
        <v>82</v>
      </c>
      <c r="B8" s="279" t="s">
        <v>458</v>
      </c>
      <c r="C8" s="183">
        <v>114074703</v>
      </c>
    </row>
    <row r="9" spans="1:3" s="277" customFormat="1" ht="12" customHeight="1">
      <c r="A9" s="13" t="s">
        <v>83</v>
      </c>
      <c r="B9" s="279" t="s">
        <v>187</v>
      </c>
      <c r="C9" s="183">
        <v>2831400</v>
      </c>
    </row>
    <row r="10" spans="1:3" s="277" customFormat="1" ht="12" customHeight="1">
      <c r="A10" s="13" t="s">
        <v>103</v>
      </c>
      <c r="B10" s="177" t="s">
        <v>361</v>
      </c>
      <c r="C10" s="183"/>
    </row>
    <row r="11" spans="1:3" s="277" customFormat="1" ht="12" customHeight="1" thickBot="1">
      <c r="A11" s="15" t="s">
        <v>84</v>
      </c>
      <c r="B11" s="178" t="s">
        <v>362</v>
      </c>
      <c r="C11" s="183"/>
    </row>
    <row r="12" spans="1:3" s="277" customFormat="1" ht="12" customHeight="1" thickBot="1">
      <c r="A12" s="19" t="s">
        <v>11</v>
      </c>
      <c r="B12" s="176" t="s">
        <v>188</v>
      </c>
      <c r="C12" s="181">
        <f>+C13+C14+C15+C16+C17</f>
        <v>187227244</v>
      </c>
    </row>
    <row r="13" spans="1:3" s="277" customFormat="1" ht="12" customHeight="1">
      <c r="A13" s="14" t="s">
        <v>86</v>
      </c>
      <c r="B13" s="278" t="s">
        <v>189</v>
      </c>
      <c r="C13" s="184"/>
    </row>
    <row r="14" spans="1:3" s="277" customFormat="1" ht="12" customHeight="1">
      <c r="A14" s="13" t="s">
        <v>87</v>
      </c>
      <c r="B14" s="279" t="s">
        <v>190</v>
      </c>
      <c r="C14" s="183"/>
    </row>
    <row r="15" spans="1:3" s="277" customFormat="1" ht="12" customHeight="1">
      <c r="A15" s="13" t="s">
        <v>88</v>
      </c>
      <c r="B15" s="279" t="s">
        <v>353</v>
      </c>
      <c r="C15" s="183"/>
    </row>
    <row r="16" spans="1:3" s="277" customFormat="1" ht="12" customHeight="1">
      <c r="A16" s="13" t="s">
        <v>89</v>
      </c>
      <c r="B16" s="279" t="s">
        <v>354</v>
      </c>
      <c r="C16" s="183"/>
    </row>
    <row r="17" spans="1:3" s="277" customFormat="1" ht="12" customHeight="1">
      <c r="A17" s="13" t="s">
        <v>90</v>
      </c>
      <c r="B17" s="279" t="s">
        <v>481</v>
      </c>
      <c r="C17" s="183">
        <v>187227244</v>
      </c>
    </row>
    <row r="18" spans="1:3" s="277" customFormat="1" ht="12" customHeight="1" thickBot="1">
      <c r="A18" s="15" t="s">
        <v>99</v>
      </c>
      <c r="B18" s="178" t="s">
        <v>192</v>
      </c>
      <c r="C18" s="185"/>
    </row>
    <row r="19" spans="1:3" s="277" customFormat="1" ht="12" customHeight="1" thickBot="1">
      <c r="A19" s="19" t="s">
        <v>12</v>
      </c>
      <c r="B19" s="20" t="s">
        <v>193</v>
      </c>
      <c r="C19" s="181">
        <f>+C20+C21+C22+C23+C24</f>
        <v>438056839</v>
      </c>
    </row>
    <row r="20" spans="1:3" s="277" customFormat="1" ht="12" customHeight="1">
      <c r="A20" s="14" t="s">
        <v>69</v>
      </c>
      <c r="B20" s="278" t="s">
        <v>194</v>
      </c>
      <c r="C20" s="184"/>
    </row>
    <row r="21" spans="1:3" s="277" customFormat="1" ht="12" customHeight="1">
      <c r="A21" s="13" t="s">
        <v>70</v>
      </c>
      <c r="B21" s="279" t="s">
        <v>195</v>
      </c>
      <c r="C21" s="183"/>
    </row>
    <row r="22" spans="1:3" s="277" customFormat="1" ht="12" customHeight="1">
      <c r="A22" s="13" t="s">
        <v>71</v>
      </c>
      <c r="B22" s="279" t="s">
        <v>355</v>
      </c>
      <c r="C22" s="183"/>
    </row>
    <row r="23" spans="1:3" s="277" customFormat="1" ht="12" customHeight="1">
      <c r="A23" s="13" t="s">
        <v>72</v>
      </c>
      <c r="B23" s="279" t="s">
        <v>356</v>
      </c>
      <c r="C23" s="183"/>
    </row>
    <row r="24" spans="1:3" s="277" customFormat="1" ht="12" customHeight="1">
      <c r="A24" s="13" t="s">
        <v>117</v>
      </c>
      <c r="B24" s="279" t="s">
        <v>196</v>
      </c>
      <c r="C24" s="183">
        <v>438056839</v>
      </c>
    </row>
    <row r="25" spans="1:3" s="277" customFormat="1" ht="12" customHeight="1" thickBot="1">
      <c r="A25" s="15" t="s">
        <v>118</v>
      </c>
      <c r="B25" s="280" t="s">
        <v>197</v>
      </c>
      <c r="C25" s="185">
        <v>438056839</v>
      </c>
    </row>
    <row r="26" spans="1:3" s="277" customFormat="1" ht="12" customHeight="1" thickBot="1">
      <c r="A26" s="19" t="s">
        <v>119</v>
      </c>
      <c r="B26" s="20" t="s">
        <v>468</v>
      </c>
      <c r="C26" s="187">
        <f>SUM(C27:C33)</f>
        <v>23371033</v>
      </c>
    </row>
    <row r="27" spans="1:3" s="277" customFormat="1" ht="12" customHeight="1">
      <c r="A27" s="14" t="s">
        <v>198</v>
      </c>
      <c r="B27" s="278" t="s">
        <v>463</v>
      </c>
      <c r="C27" s="184"/>
    </row>
    <row r="28" spans="1:3" s="277" customFormat="1" ht="12" customHeight="1">
      <c r="A28" s="13" t="s">
        <v>199</v>
      </c>
      <c r="B28" s="279" t="s">
        <v>464</v>
      </c>
      <c r="C28" s="183"/>
    </row>
    <row r="29" spans="1:3" s="277" customFormat="1" ht="12" customHeight="1">
      <c r="A29" s="13" t="s">
        <v>200</v>
      </c>
      <c r="B29" s="279" t="s">
        <v>465</v>
      </c>
      <c r="C29" s="183">
        <v>6080185</v>
      </c>
    </row>
    <row r="30" spans="1:3" s="277" customFormat="1" ht="12" customHeight="1">
      <c r="A30" s="13" t="s">
        <v>201</v>
      </c>
      <c r="B30" s="279" t="s">
        <v>466</v>
      </c>
      <c r="C30" s="183"/>
    </row>
    <row r="31" spans="1:3" s="277" customFormat="1" ht="12" customHeight="1">
      <c r="A31" s="13" t="s">
        <v>460</v>
      </c>
      <c r="B31" s="279" t="s">
        <v>202</v>
      </c>
      <c r="C31" s="183">
        <v>2886771</v>
      </c>
    </row>
    <row r="32" spans="1:3" s="277" customFormat="1" ht="12" customHeight="1">
      <c r="A32" s="13" t="s">
        <v>461</v>
      </c>
      <c r="B32" s="279" t="s">
        <v>203</v>
      </c>
      <c r="C32" s="183"/>
    </row>
    <row r="33" spans="1:3" s="277" customFormat="1" ht="12" customHeight="1" thickBot="1">
      <c r="A33" s="15" t="s">
        <v>462</v>
      </c>
      <c r="B33" s="339" t="s">
        <v>204</v>
      </c>
      <c r="C33" s="185">
        <v>14404077</v>
      </c>
    </row>
    <row r="34" spans="1:3" s="277" customFormat="1" ht="12" customHeight="1" thickBot="1">
      <c r="A34" s="19" t="s">
        <v>14</v>
      </c>
      <c r="B34" s="20" t="s">
        <v>363</v>
      </c>
      <c r="C34" s="181">
        <f>SUM(C35:C45)</f>
        <v>69785810</v>
      </c>
    </row>
    <row r="35" spans="1:3" s="277" customFormat="1" ht="12" customHeight="1">
      <c r="A35" s="14" t="s">
        <v>73</v>
      </c>
      <c r="B35" s="278" t="s">
        <v>207</v>
      </c>
      <c r="C35" s="184">
        <v>5210000</v>
      </c>
    </row>
    <row r="36" spans="1:3" s="277" customFormat="1" ht="12" customHeight="1">
      <c r="A36" s="13" t="s">
        <v>74</v>
      </c>
      <c r="B36" s="279" t="s">
        <v>208</v>
      </c>
      <c r="C36" s="183">
        <v>750000</v>
      </c>
    </row>
    <row r="37" spans="1:3" s="277" customFormat="1" ht="12" customHeight="1">
      <c r="A37" s="13" t="s">
        <v>75</v>
      </c>
      <c r="B37" s="279" t="s">
        <v>209</v>
      </c>
      <c r="C37" s="183"/>
    </row>
    <row r="38" spans="1:3" s="277" customFormat="1" ht="12" customHeight="1">
      <c r="A38" s="13" t="s">
        <v>121</v>
      </c>
      <c r="B38" s="279" t="s">
        <v>210</v>
      </c>
      <c r="C38" s="183">
        <v>3164000</v>
      </c>
    </row>
    <row r="39" spans="1:3" s="277" customFormat="1" ht="12" customHeight="1">
      <c r="A39" s="13" t="s">
        <v>122</v>
      </c>
      <c r="B39" s="279" t="s">
        <v>211</v>
      </c>
      <c r="C39" s="183">
        <v>60661810</v>
      </c>
    </row>
    <row r="40" spans="1:3" s="277" customFormat="1" ht="12" customHeight="1">
      <c r="A40" s="13" t="s">
        <v>123</v>
      </c>
      <c r="B40" s="279" t="s">
        <v>212</v>
      </c>
      <c r="C40" s="183"/>
    </row>
    <row r="41" spans="1:3" s="277" customFormat="1" ht="12" customHeight="1">
      <c r="A41" s="13" t="s">
        <v>124</v>
      </c>
      <c r="B41" s="279" t="s">
        <v>213</v>
      </c>
      <c r="C41" s="183"/>
    </row>
    <row r="42" spans="1:3" s="277" customFormat="1" ht="12" customHeight="1">
      <c r="A42" s="13" t="s">
        <v>125</v>
      </c>
      <c r="B42" s="279" t="s">
        <v>467</v>
      </c>
      <c r="C42" s="183"/>
    </row>
    <row r="43" spans="1:3" s="277" customFormat="1" ht="12" customHeight="1">
      <c r="A43" s="13" t="s">
        <v>205</v>
      </c>
      <c r="B43" s="279" t="s">
        <v>215</v>
      </c>
      <c r="C43" s="186"/>
    </row>
    <row r="44" spans="1:3" s="277" customFormat="1" ht="12" customHeight="1">
      <c r="A44" s="15" t="s">
        <v>206</v>
      </c>
      <c r="B44" s="280" t="s">
        <v>365</v>
      </c>
      <c r="C44" s="267"/>
    </row>
    <row r="45" spans="1:3" s="277" customFormat="1" ht="12" customHeight="1" thickBot="1">
      <c r="A45" s="15" t="s">
        <v>364</v>
      </c>
      <c r="B45" s="178" t="s">
        <v>216</v>
      </c>
      <c r="C45" s="267"/>
    </row>
    <row r="46" spans="1:3" s="277" customFormat="1" ht="12" customHeight="1" thickBot="1">
      <c r="A46" s="19" t="s">
        <v>15</v>
      </c>
      <c r="B46" s="20" t="s">
        <v>217</v>
      </c>
      <c r="C46" s="181">
        <f>SUM(C47:C51)</f>
        <v>0</v>
      </c>
    </row>
    <row r="47" spans="1:3" s="277" customFormat="1" ht="12" customHeight="1">
      <c r="A47" s="14" t="s">
        <v>76</v>
      </c>
      <c r="B47" s="278" t="s">
        <v>221</v>
      </c>
      <c r="C47" s="320"/>
    </row>
    <row r="48" spans="1:3" s="277" customFormat="1" ht="12" customHeight="1">
      <c r="A48" s="13" t="s">
        <v>77</v>
      </c>
      <c r="B48" s="279" t="s">
        <v>222</v>
      </c>
      <c r="C48" s="186"/>
    </row>
    <row r="49" spans="1:3" s="277" customFormat="1" ht="12" customHeight="1">
      <c r="A49" s="13" t="s">
        <v>218</v>
      </c>
      <c r="B49" s="279" t="s">
        <v>223</v>
      </c>
      <c r="C49" s="186"/>
    </row>
    <row r="50" spans="1:3" s="277" customFormat="1" ht="12" customHeight="1">
      <c r="A50" s="13" t="s">
        <v>219</v>
      </c>
      <c r="B50" s="279" t="s">
        <v>224</v>
      </c>
      <c r="C50" s="186"/>
    </row>
    <row r="51" spans="1:3" s="277" customFormat="1" ht="12" customHeight="1" thickBot="1">
      <c r="A51" s="15" t="s">
        <v>220</v>
      </c>
      <c r="B51" s="178" t="s">
        <v>225</v>
      </c>
      <c r="C51" s="267"/>
    </row>
    <row r="52" spans="1:3" s="277" customFormat="1" ht="12" customHeight="1" thickBot="1">
      <c r="A52" s="19" t="s">
        <v>126</v>
      </c>
      <c r="B52" s="20" t="s">
        <v>226</v>
      </c>
      <c r="C52" s="181">
        <f>SUM(C53:C55)</f>
        <v>0</v>
      </c>
    </row>
    <row r="53" spans="1:3" s="277" customFormat="1" ht="12" customHeight="1">
      <c r="A53" s="14" t="s">
        <v>78</v>
      </c>
      <c r="B53" s="278" t="s">
        <v>227</v>
      </c>
      <c r="C53" s="184"/>
    </row>
    <row r="54" spans="1:3" s="277" customFormat="1" ht="12" customHeight="1">
      <c r="A54" s="13" t="s">
        <v>79</v>
      </c>
      <c r="B54" s="279" t="s">
        <v>357</v>
      </c>
      <c r="C54" s="183"/>
    </row>
    <row r="55" spans="1:3" s="277" customFormat="1" ht="12" customHeight="1">
      <c r="A55" s="13" t="s">
        <v>230</v>
      </c>
      <c r="B55" s="279" t="s">
        <v>228</v>
      </c>
      <c r="C55" s="183"/>
    </row>
    <row r="56" spans="1:3" s="277" customFormat="1" ht="12" customHeight="1" thickBot="1">
      <c r="A56" s="15" t="s">
        <v>231</v>
      </c>
      <c r="B56" s="178" t="s">
        <v>229</v>
      </c>
      <c r="C56" s="185"/>
    </row>
    <row r="57" spans="1:3" s="277" customFormat="1" ht="12" customHeight="1" thickBot="1">
      <c r="A57" s="19" t="s">
        <v>17</v>
      </c>
      <c r="B57" s="176" t="s">
        <v>232</v>
      </c>
      <c r="C57" s="181">
        <f>SUM(C58:C60)</f>
        <v>0</v>
      </c>
    </row>
    <row r="58" spans="1:3" s="277" customFormat="1" ht="12" customHeight="1">
      <c r="A58" s="14" t="s">
        <v>127</v>
      </c>
      <c r="B58" s="278" t="s">
        <v>234</v>
      </c>
      <c r="C58" s="186"/>
    </row>
    <row r="59" spans="1:3" s="277" customFormat="1" ht="12" customHeight="1">
      <c r="A59" s="13" t="s">
        <v>128</v>
      </c>
      <c r="B59" s="279" t="s">
        <v>358</v>
      </c>
      <c r="C59" s="186"/>
    </row>
    <row r="60" spans="1:3" s="277" customFormat="1" ht="12" customHeight="1">
      <c r="A60" s="13" t="s">
        <v>166</v>
      </c>
      <c r="B60" s="279" t="s">
        <v>235</v>
      </c>
      <c r="C60" s="186"/>
    </row>
    <row r="61" spans="1:3" s="277" customFormat="1" ht="12" customHeight="1" thickBot="1">
      <c r="A61" s="15" t="s">
        <v>233</v>
      </c>
      <c r="B61" s="178" t="s">
        <v>236</v>
      </c>
      <c r="C61" s="186"/>
    </row>
    <row r="62" spans="1:3" s="277" customFormat="1" ht="12" customHeight="1" thickBot="1">
      <c r="A62" s="335" t="s">
        <v>405</v>
      </c>
      <c r="B62" s="20" t="s">
        <v>237</v>
      </c>
      <c r="C62" s="187">
        <f>+C5+C12+C19+C26+C34+C46+C52+C57</f>
        <v>966313172</v>
      </c>
    </row>
    <row r="63" spans="1:3" s="277" customFormat="1" ht="12" customHeight="1" thickBot="1">
      <c r="A63" s="322" t="s">
        <v>238</v>
      </c>
      <c r="B63" s="176" t="s">
        <v>239</v>
      </c>
      <c r="C63" s="181">
        <f>SUM(C64:C66)</f>
        <v>0</v>
      </c>
    </row>
    <row r="64" spans="1:3" s="277" customFormat="1" ht="12" customHeight="1">
      <c r="A64" s="14" t="s">
        <v>267</v>
      </c>
      <c r="B64" s="278" t="s">
        <v>240</v>
      </c>
      <c r="C64" s="186"/>
    </row>
    <row r="65" spans="1:3" s="277" customFormat="1" ht="12" customHeight="1">
      <c r="A65" s="13" t="s">
        <v>276</v>
      </c>
      <c r="B65" s="279" t="s">
        <v>241</v>
      </c>
      <c r="C65" s="186"/>
    </row>
    <row r="66" spans="1:3" s="277" customFormat="1" ht="12" customHeight="1" thickBot="1">
      <c r="A66" s="15" t="s">
        <v>277</v>
      </c>
      <c r="B66" s="329" t="s">
        <v>390</v>
      </c>
      <c r="C66" s="186"/>
    </row>
    <row r="67" spans="1:3" s="277" customFormat="1" ht="12" customHeight="1" thickBot="1">
      <c r="A67" s="322" t="s">
        <v>243</v>
      </c>
      <c r="B67" s="176" t="s">
        <v>244</v>
      </c>
      <c r="C67" s="181">
        <f>SUM(C68:C71)</f>
        <v>0</v>
      </c>
    </row>
    <row r="68" spans="1:3" s="277" customFormat="1" ht="12" customHeight="1">
      <c r="A68" s="14" t="s">
        <v>104</v>
      </c>
      <c r="B68" s="278" t="s">
        <v>245</v>
      </c>
      <c r="C68" s="186"/>
    </row>
    <row r="69" spans="1:3" s="277" customFormat="1" ht="12" customHeight="1">
      <c r="A69" s="13" t="s">
        <v>105</v>
      </c>
      <c r="B69" s="279" t="s">
        <v>478</v>
      </c>
      <c r="C69" s="186"/>
    </row>
    <row r="70" spans="1:3" s="277" customFormat="1" ht="12" customHeight="1">
      <c r="A70" s="13" t="s">
        <v>268</v>
      </c>
      <c r="B70" s="279" t="s">
        <v>246</v>
      </c>
      <c r="C70" s="186"/>
    </row>
    <row r="71" spans="1:3" s="277" customFormat="1" ht="12" customHeight="1" thickBot="1">
      <c r="A71" s="15" t="s">
        <v>269</v>
      </c>
      <c r="B71" s="178" t="s">
        <v>479</v>
      </c>
      <c r="C71" s="186"/>
    </row>
    <row r="72" spans="1:3" s="277" customFormat="1" ht="12" customHeight="1" thickBot="1">
      <c r="A72" s="322" t="s">
        <v>247</v>
      </c>
      <c r="B72" s="176" t="s">
        <v>248</v>
      </c>
      <c r="C72" s="181">
        <f>SUM(C73:C74)</f>
        <v>0</v>
      </c>
    </row>
    <row r="73" spans="1:3" s="277" customFormat="1" ht="12" customHeight="1">
      <c r="A73" s="14" t="s">
        <v>270</v>
      </c>
      <c r="B73" s="278" t="s">
        <v>249</v>
      </c>
      <c r="C73" s="186"/>
    </row>
    <row r="74" spans="1:3" s="277" customFormat="1" ht="12" customHeight="1" thickBot="1">
      <c r="A74" s="15" t="s">
        <v>271</v>
      </c>
      <c r="B74" s="178" t="s">
        <v>250</v>
      </c>
      <c r="C74" s="186"/>
    </row>
    <row r="75" spans="1:3" s="277" customFormat="1" ht="12" customHeight="1" thickBot="1">
      <c r="A75" s="322" t="s">
        <v>251</v>
      </c>
      <c r="B75" s="176" t="s">
        <v>252</v>
      </c>
      <c r="C75" s="181">
        <f>SUM(C76:C78)</f>
        <v>0</v>
      </c>
    </row>
    <row r="76" spans="1:3" s="277" customFormat="1" ht="12" customHeight="1">
      <c r="A76" s="14" t="s">
        <v>272</v>
      </c>
      <c r="B76" s="278" t="s">
        <v>253</v>
      </c>
      <c r="C76" s="186"/>
    </row>
    <row r="77" spans="1:3" s="277" customFormat="1" ht="12" customHeight="1">
      <c r="A77" s="13" t="s">
        <v>273</v>
      </c>
      <c r="B77" s="279" t="s">
        <v>254</v>
      </c>
      <c r="C77" s="186"/>
    </row>
    <row r="78" spans="1:3" s="277" customFormat="1" ht="12" customHeight="1" thickBot="1">
      <c r="A78" s="15" t="s">
        <v>274</v>
      </c>
      <c r="B78" s="178" t="s">
        <v>480</v>
      </c>
      <c r="C78" s="186"/>
    </row>
    <row r="79" spans="1:3" s="277" customFormat="1" ht="12" customHeight="1" thickBot="1">
      <c r="A79" s="322" t="s">
        <v>255</v>
      </c>
      <c r="B79" s="176" t="s">
        <v>275</v>
      </c>
      <c r="C79" s="181">
        <f>SUM(C80:C83)</f>
        <v>0</v>
      </c>
    </row>
    <row r="80" spans="1:3" s="277" customFormat="1" ht="12" customHeight="1">
      <c r="A80" s="282" t="s">
        <v>256</v>
      </c>
      <c r="B80" s="278" t="s">
        <v>257</v>
      </c>
      <c r="C80" s="186"/>
    </row>
    <row r="81" spans="1:3" s="277" customFormat="1" ht="12" customHeight="1">
      <c r="A81" s="283" t="s">
        <v>258</v>
      </c>
      <c r="B81" s="279" t="s">
        <v>259</v>
      </c>
      <c r="C81" s="186"/>
    </row>
    <row r="82" spans="1:3" s="277" customFormat="1" ht="12" customHeight="1">
      <c r="A82" s="283" t="s">
        <v>260</v>
      </c>
      <c r="B82" s="279" t="s">
        <v>261</v>
      </c>
      <c r="C82" s="186"/>
    </row>
    <row r="83" spans="1:3" s="277" customFormat="1" ht="12" customHeight="1" thickBot="1">
      <c r="A83" s="284" t="s">
        <v>262</v>
      </c>
      <c r="B83" s="178" t="s">
        <v>263</v>
      </c>
      <c r="C83" s="186"/>
    </row>
    <row r="84" spans="1:3" s="277" customFormat="1" ht="12" customHeight="1" thickBot="1">
      <c r="A84" s="322" t="s">
        <v>264</v>
      </c>
      <c r="B84" s="176" t="s">
        <v>404</v>
      </c>
      <c r="C84" s="321"/>
    </row>
    <row r="85" spans="1:3" s="277" customFormat="1" ht="13.5" customHeight="1" thickBot="1">
      <c r="A85" s="322" t="s">
        <v>266</v>
      </c>
      <c r="B85" s="176" t="s">
        <v>265</v>
      </c>
      <c r="C85" s="321"/>
    </row>
    <row r="86" spans="1:3" s="277" customFormat="1" ht="15.75" customHeight="1" thickBot="1">
      <c r="A86" s="322" t="s">
        <v>278</v>
      </c>
      <c r="B86" s="285" t="s">
        <v>407</v>
      </c>
      <c r="C86" s="187">
        <f>+C63+C67+C72+C75+C79+C85+C84</f>
        <v>0</v>
      </c>
    </row>
    <row r="87" spans="1:3" s="277" customFormat="1" ht="16.5" customHeight="1" thickBot="1">
      <c r="A87" s="323" t="s">
        <v>406</v>
      </c>
      <c r="B87" s="286" t="s">
        <v>408</v>
      </c>
      <c r="C87" s="187">
        <f>+C62+C86</f>
        <v>966313172</v>
      </c>
    </row>
    <row r="88" spans="1:3" s="277" customFormat="1" ht="83.25" customHeight="1">
      <c r="A88" s="4"/>
      <c r="B88" s="5"/>
      <c r="C88" s="188"/>
    </row>
    <row r="89" spans="1:3" ht="16.5" customHeight="1">
      <c r="A89" s="432" t="s">
        <v>38</v>
      </c>
      <c r="B89" s="432"/>
      <c r="C89" s="432"/>
    </row>
    <row r="90" spans="1:3" s="287" customFormat="1" ht="16.5" customHeight="1" thickBot="1">
      <c r="A90" s="434" t="s">
        <v>108</v>
      </c>
      <c r="B90" s="434"/>
      <c r="C90" s="94" t="str">
        <f>C2</f>
        <v>Forintban!</v>
      </c>
    </row>
    <row r="91" spans="1:3" ht="37.5" customHeight="1" thickBot="1">
      <c r="A91" s="22" t="s">
        <v>56</v>
      </c>
      <c r="B91" s="23" t="s">
        <v>39</v>
      </c>
      <c r="C91" s="32" t="str">
        <f>+C3</f>
        <v>2018. évi előirányzat</v>
      </c>
    </row>
    <row r="92" spans="1:3" s="276" customFormat="1" ht="12" customHeight="1" thickBot="1">
      <c r="A92" s="28"/>
      <c r="B92" s="29" t="s">
        <v>422</v>
      </c>
      <c r="C92" s="30" t="s">
        <v>423</v>
      </c>
    </row>
    <row r="93" spans="1:3" ht="12" customHeight="1" thickBot="1">
      <c r="A93" s="21" t="s">
        <v>10</v>
      </c>
      <c r="B93" s="27" t="s">
        <v>366</v>
      </c>
      <c r="C93" s="180">
        <f>C94+C95+C96+C97+C98+C111</f>
        <v>528256333</v>
      </c>
    </row>
    <row r="94" spans="1:3" ht="12" customHeight="1">
      <c r="A94" s="16" t="s">
        <v>80</v>
      </c>
      <c r="B94" s="9" t="s">
        <v>40</v>
      </c>
      <c r="C94" s="182">
        <v>315061485</v>
      </c>
    </row>
    <row r="95" spans="1:3" ht="12" customHeight="1">
      <c r="A95" s="13" t="s">
        <v>81</v>
      </c>
      <c r="B95" s="7" t="s">
        <v>129</v>
      </c>
      <c r="C95" s="183">
        <v>44271734</v>
      </c>
    </row>
    <row r="96" spans="1:3" ht="12" customHeight="1">
      <c r="A96" s="13" t="s">
        <v>82</v>
      </c>
      <c r="B96" s="7" t="s">
        <v>102</v>
      </c>
      <c r="C96" s="185">
        <v>150393114</v>
      </c>
    </row>
    <row r="97" spans="1:3" ht="12" customHeight="1">
      <c r="A97" s="13" t="s">
        <v>83</v>
      </c>
      <c r="B97" s="10" t="s">
        <v>130</v>
      </c>
      <c r="C97" s="185">
        <v>4430000</v>
      </c>
    </row>
    <row r="98" spans="1:3" ht="12" customHeight="1">
      <c r="A98" s="13" t="s">
        <v>94</v>
      </c>
      <c r="B98" s="18" t="s">
        <v>131</v>
      </c>
      <c r="C98" s="185">
        <v>8600000</v>
      </c>
    </row>
    <row r="99" spans="1:3" ht="12" customHeight="1">
      <c r="A99" s="13" t="s">
        <v>84</v>
      </c>
      <c r="B99" s="7" t="s">
        <v>371</v>
      </c>
      <c r="C99" s="185"/>
    </row>
    <row r="100" spans="1:3" ht="12" customHeight="1">
      <c r="A100" s="13" t="s">
        <v>85</v>
      </c>
      <c r="B100" s="98" t="s">
        <v>370</v>
      </c>
      <c r="C100" s="185"/>
    </row>
    <row r="101" spans="1:3" ht="12" customHeight="1">
      <c r="A101" s="13" t="s">
        <v>95</v>
      </c>
      <c r="B101" s="98" t="s">
        <v>369</v>
      </c>
      <c r="C101" s="185"/>
    </row>
    <row r="102" spans="1:3" ht="12" customHeight="1">
      <c r="A102" s="13" t="s">
        <v>96</v>
      </c>
      <c r="B102" s="96" t="s">
        <v>281</v>
      </c>
      <c r="C102" s="185"/>
    </row>
    <row r="103" spans="1:3" ht="12" customHeight="1">
      <c r="A103" s="13" t="s">
        <v>97</v>
      </c>
      <c r="B103" s="97" t="s">
        <v>282</v>
      </c>
      <c r="C103" s="185"/>
    </row>
    <row r="104" spans="1:3" ht="12" customHeight="1">
      <c r="A104" s="13" t="s">
        <v>98</v>
      </c>
      <c r="B104" s="97" t="s">
        <v>283</v>
      </c>
      <c r="C104" s="185"/>
    </row>
    <row r="105" spans="1:3" ht="12" customHeight="1">
      <c r="A105" s="13" t="s">
        <v>100</v>
      </c>
      <c r="B105" s="96" t="s">
        <v>284</v>
      </c>
      <c r="C105" s="185"/>
    </row>
    <row r="106" spans="1:3" ht="12" customHeight="1">
      <c r="A106" s="13" t="s">
        <v>132</v>
      </c>
      <c r="B106" s="96" t="s">
        <v>285</v>
      </c>
      <c r="C106" s="185"/>
    </row>
    <row r="107" spans="1:3" ht="12" customHeight="1">
      <c r="A107" s="13" t="s">
        <v>279</v>
      </c>
      <c r="B107" s="97" t="s">
        <v>286</v>
      </c>
      <c r="C107" s="185"/>
    </row>
    <row r="108" spans="1:3" ht="12" customHeight="1">
      <c r="A108" s="12" t="s">
        <v>280</v>
      </c>
      <c r="B108" s="98" t="s">
        <v>287</v>
      </c>
      <c r="C108" s="185"/>
    </row>
    <row r="109" spans="1:3" ht="12" customHeight="1">
      <c r="A109" s="13" t="s">
        <v>367</v>
      </c>
      <c r="B109" s="98" t="s">
        <v>288</v>
      </c>
      <c r="C109" s="185"/>
    </row>
    <row r="110" spans="1:3" ht="12" customHeight="1">
      <c r="A110" s="15" t="s">
        <v>368</v>
      </c>
      <c r="B110" s="98" t="s">
        <v>289</v>
      </c>
      <c r="C110" s="185">
        <v>8600000</v>
      </c>
    </row>
    <row r="111" spans="1:3" ht="12" customHeight="1">
      <c r="A111" s="13" t="s">
        <v>372</v>
      </c>
      <c r="B111" s="10" t="s">
        <v>41</v>
      </c>
      <c r="C111" s="183">
        <v>5500000</v>
      </c>
    </row>
    <row r="112" spans="1:3" ht="12" customHeight="1">
      <c r="A112" s="13" t="s">
        <v>373</v>
      </c>
      <c r="B112" s="7" t="s">
        <v>375</v>
      </c>
      <c r="C112" s="183">
        <v>4500000</v>
      </c>
    </row>
    <row r="113" spans="1:3" ht="12" customHeight="1" thickBot="1">
      <c r="A113" s="17" t="s">
        <v>374</v>
      </c>
      <c r="B113" s="333" t="s">
        <v>376</v>
      </c>
      <c r="C113" s="189">
        <v>1000000</v>
      </c>
    </row>
    <row r="114" spans="1:3" ht="12" customHeight="1" thickBot="1">
      <c r="A114" s="330" t="s">
        <v>11</v>
      </c>
      <c r="B114" s="331" t="s">
        <v>290</v>
      </c>
      <c r="C114" s="332">
        <f>+C115+C117+C119</f>
        <v>438056839</v>
      </c>
    </row>
    <row r="115" spans="1:3" ht="12" customHeight="1">
      <c r="A115" s="14" t="s">
        <v>86</v>
      </c>
      <c r="B115" s="7" t="s">
        <v>165</v>
      </c>
      <c r="C115" s="184">
        <v>438056839</v>
      </c>
    </row>
    <row r="116" spans="1:3" ht="12" customHeight="1">
      <c r="A116" s="14" t="s">
        <v>87</v>
      </c>
      <c r="B116" s="11" t="s">
        <v>294</v>
      </c>
      <c r="C116" s="184">
        <v>438056839</v>
      </c>
    </row>
    <row r="117" spans="1:3" ht="12" customHeight="1">
      <c r="A117" s="14" t="s">
        <v>88</v>
      </c>
      <c r="B117" s="11" t="s">
        <v>133</v>
      </c>
      <c r="C117" s="183"/>
    </row>
    <row r="118" spans="1:3" ht="12" customHeight="1">
      <c r="A118" s="14" t="s">
        <v>89</v>
      </c>
      <c r="B118" s="11" t="s">
        <v>295</v>
      </c>
      <c r="C118" s="169"/>
    </row>
    <row r="119" spans="1:3" ht="12" customHeight="1">
      <c r="A119" s="14" t="s">
        <v>90</v>
      </c>
      <c r="B119" s="178" t="s">
        <v>482</v>
      </c>
      <c r="C119" s="169"/>
    </row>
    <row r="120" spans="1:3" ht="12" customHeight="1">
      <c r="A120" s="14" t="s">
        <v>99</v>
      </c>
      <c r="B120" s="177" t="s">
        <v>359</v>
      </c>
      <c r="C120" s="169"/>
    </row>
    <row r="121" spans="1:3" ht="12" customHeight="1">
      <c r="A121" s="14" t="s">
        <v>101</v>
      </c>
      <c r="B121" s="274" t="s">
        <v>300</v>
      </c>
      <c r="C121" s="169"/>
    </row>
    <row r="122" spans="1:3" ht="15.75">
      <c r="A122" s="14" t="s">
        <v>134</v>
      </c>
      <c r="B122" s="97" t="s">
        <v>283</v>
      </c>
      <c r="C122" s="169"/>
    </row>
    <row r="123" spans="1:3" ht="12" customHeight="1">
      <c r="A123" s="14" t="s">
        <v>135</v>
      </c>
      <c r="B123" s="97" t="s">
        <v>299</v>
      </c>
      <c r="C123" s="169"/>
    </row>
    <row r="124" spans="1:3" ht="12" customHeight="1">
      <c r="A124" s="14" t="s">
        <v>136</v>
      </c>
      <c r="B124" s="97" t="s">
        <v>298</v>
      </c>
      <c r="C124" s="169"/>
    </row>
    <row r="125" spans="1:3" ht="12" customHeight="1">
      <c r="A125" s="14" t="s">
        <v>291</v>
      </c>
      <c r="B125" s="97" t="s">
        <v>286</v>
      </c>
      <c r="C125" s="169"/>
    </row>
    <row r="126" spans="1:3" ht="12" customHeight="1">
      <c r="A126" s="14" t="s">
        <v>292</v>
      </c>
      <c r="B126" s="97" t="s">
        <v>297</v>
      </c>
      <c r="C126" s="169"/>
    </row>
    <row r="127" spans="1:3" ht="16.5" thickBot="1">
      <c r="A127" s="12" t="s">
        <v>293</v>
      </c>
      <c r="B127" s="97" t="s">
        <v>296</v>
      </c>
      <c r="C127" s="170"/>
    </row>
    <row r="128" spans="1:3" ht="12" customHeight="1" thickBot="1">
      <c r="A128" s="19" t="s">
        <v>12</v>
      </c>
      <c r="B128" s="84" t="s">
        <v>377</v>
      </c>
      <c r="C128" s="181">
        <f>+C93+C114</f>
        <v>966313172</v>
      </c>
    </row>
    <row r="129" spans="1:3" ht="12" customHeight="1" thickBot="1">
      <c r="A129" s="19" t="s">
        <v>13</v>
      </c>
      <c r="B129" s="84" t="s">
        <v>378</v>
      </c>
      <c r="C129" s="181">
        <f>+C130+C131+C132</f>
        <v>0</v>
      </c>
    </row>
    <row r="130" spans="1:3" ht="12" customHeight="1">
      <c r="A130" s="14" t="s">
        <v>198</v>
      </c>
      <c r="B130" s="11" t="s">
        <v>385</v>
      </c>
      <c r="C130" s="169"/>
    </row>
    <row r="131" spans="1:3" ht="12" customHeight="1">
      <c r="A131" s="14" t="s">
        <v>199</v>
      </c>
      <c r="B131" s="11" t="s">
        <v>386</v>
      </c>
      <c r="C131" s="169"/>
    </row>
    <row r="132" spans="1:3" ht="12" customHeight="1" thickBot="1">
      <c r="A132" s="12" t="s">
        <v>200</v>
      </c>
      <c r="B132" s="11" t="s">
        <v>387</v>
      </c>
      <c r="C132" s="169"/>
    </row>
    <row r="133" spans="1:3" ht="12" customHeight="1" thickBot="1">
      <c r="A133" s="19" t="s">
        <v>14</v>
      </c>
      <c r="B133" s="84" t="s">
        <v>379</v>
      </c>
      <c r="C133" s="181">
        <f>SUM(C134:C139)</f>
        <v>0</v>
      </c>
    </row>
    <row r="134" spans="1:3" ht="12" customHeight="1">
      <c r="A134" s="14" t="s">
        <v>73</v>
      </c>
      <c r="B134" s="8" t="s">
        <v>388</v>
      </c>
      <c r="C134" s="169"/>
    </row>
    <row r="135" spans="1:3" ht="12" customHeight="1">
      <c r="A135" s="14" t="s">
        <v>74</v>
      </c>
      <c r="B135" s="8" t="s">
        <v>380</v>
      </c>
      <c r="C135" s="169"/>
    </row>
    <row r="136" spans="1:3" ht="12" customHeight="1">
      <c r="A136" s="14" t="s">
        <v>75</v>
      </c>
      <c r="B136" s="8" t="s">
        <v>381</v>
      </c>
      <c r="C136" s="169"/>
    </row>
    <row r="137" spans="1:3" ht="12" customHeight="1">
      <c r="A137" s="14" t="s">
        <v>121</v>
      </c>
      <c r="B137" s="8" t="s">
        <v>382</v>
      </c>
      <c r="C137" s="169"/>
    </row>
    <row r="138" spans="1:3" ht="12" customHeight="1">
      <c r="A138" s="14" t="s">
        <v>122</v>
      </c>
      <c r="B138" s="8" t="s">
        <v>383</v>
      </c>
      <c r="C138" s="169"/>
    </row>
    <row r="139" spans="1:3" ht="12" customHeight="1" thickBot="1">
      <c r="A139" s="12" t="s">
        <v>123</v>
      </c>
      <c r="B139" s="8" t="s">
        <v>384</v>
      </c>
      <c r="C139" s="169"/>
    </row>
    <row r="140" spans="1:3" ht="12" customHeight="1" thickBot="1">
      <c r="A140" s="19" t="s">
        <v>15</v>
      </c>
      <c r="B140" s="84" t="s">
        <v>392</v>
      </c>
      <c r="C140" s="187">
        <f>+C141+C142+C143+C144</f>
        <v>0</v>
      </c>
    </row>
    <row r="141" spans="1:3" ht="12" customHeight="1">
      <c r="A141" s="14" t="s">
        <v>76</v>
      </c>
      <c r="B141" s="8" t="s">
        <v>301</v>
      </c>
      <c r="C141" s="169"/>
    </row>
    <row r="142" spans="1:3" ht="12" customHeight="1">
      <c r="A142" s="14" t="s">
        <v>77</v>
      </c>
      <c r="B142" s="8" t="s">
        <v>302</v>
      </c>
      <c r="C142" s="169"/>
    </row>
    <row r="143" spans="1:3" ht="12" customHeight="1">
      <c r="A143" s="14" t="s">
        <v>218</v>
      </c>
      <c r="B143" s="8" t="s">
        <v>393</v>
      </c>
      <c r="C143" s="169"/>
    </row>
    <row r="144" spans="1:3" ht="12" customHeight="1" thickBot="1">
      <c r="A144" s="12" t="s">
        <v>219</v>
      </c>
      <c r="B144" s="6" t="s">
        <v>321</v>
      </c>
      <c r="C144" s="169"/>
    </row>
    <row r="145" spans="1:3" ht="12" customHeight="1" thickBot="1">
      <c r="A145" s="19" t="s">
        <v>16</v>
      </c>
      <c r="B145" s="84" t="s">
        <v>394</v>
      </c>
      <c r="C145" s="190">
        <f>SUM(C146:C150)</f>
        <v>0</v>
      </c>
    </row>
    <row r="146" spans="1:3" ht="12" customHeight="1">
      <c r="A146" s="14" t="s">
        <v>78</v>
      </c>
      <c r="B146" s="8" t="s">
        <v>389</v>
      </c>
      <c r="C146" s="169"/>
    </row>
    <row r="147" spans="1:3" ht="12" customHeight="1">
      <c r="A147" s="14" t="s">
        <v>79</v>
      </c>
      <c r="B147" s="8" t="s">
        <v>396</v>
      </c>
      <c r="C147" s="169"/>
    </row>
    <row r="148" spans="1:3" ht="12" customHeight="1">
      <c r="A148" s="14" t="s">
        <v>230</v>
      </c>
      <c r="B148" s="8" t="s">
        <v>391</v>
      </c>
      <c r="C148" s="169"/>
    </row>
    <row r="149" spans="1:3" ht="12" customHeight="1">
      <c r="A149" s="14" t="s">
        <v>231</v>
      </c>
      <c r="B149" s="8" t="s">
        <v>397</v>
      </c>
      <c r="C149" s="169"/>
    </row>
    <row r="150" spans="1:3" ht="12" customHeight="1" thickBot="1">
      <c r="A150" s="14" t="s">
        <v>395</v>
      </c>
      <c r="B150" s="8" t="s">
        <v>398</v>
      </c>
      <c r="C150" s="169"/>
    </row>
    <row r="151" spans="1:3" ht="12" customHeight="1" thickBot="1">
      <c r="A151" s="19" t="s">
        <v>17</v>
      </c>
      <c r="B151" s="84" t="s">
        <v>399</v>
      </c>
      <c r="C151" s="334"/>
    </row>
    <row r="152" spans="1:3" ht="12" customHeight="1" thickBot="1">
      <c r="A152" s="19" t="s">
        <v>18</v>
      </c>
      <c r="B152" s="84" t="s">
        <v>400</v>
      </c>
      <c r="C152" s="334"/>
    </row>
    <row r="153" spans="1:9" ht="15" customHeight="1" thickBot="1">
      <c r="A153" s="19" t="s">
        <v>19</v>
      </c>
      <c r="B153" s="84" t="s">
        <v>402</v>
      </c>
      <c r="C153" s="288">
        <f>+C129+C133+C140+C145+C151+C152</f>
        <v>0</v>
      </c>
      <c r="F153" s="289"/>
      <c r="G153" s="290"/>
      <c r="H153" s="290"/>
      <c r="I153" s="290"/>
    </row>
    <row r="154" spans="1:3" s="277" customFormat="1" ht="12.75" customHeight="1" thickBot="1">
      <c r="A154" s="179" t="s">
        <v>20</v>
      </c>
      <c r="B154" s="255" t="s">
        <v>401</v>
      </c>
      <c r="C154" s="288">
        <f>+C128+C153</f>
        <v>966313172</v>
      </c>
    </row>
    <row r="155" ht="7.5" customHeight="1"/>
    <row r="156" spans="1:3" ht="15.75">
      <c r="A156" s="435" t="s">
        <v>303</v>
      </c>
      <c r="B156" s="435"/>
      <c r="C156" s="435"/>
    </row>
    <row r="157" spans="1:3" ht="15" customHeight="1" thickBot="1">
      <c r="A157" s="433" t="s">
        <v>109</v>
      </c>
      <c r="B157" s="433"/>
      <c r="C157" s="191" t="str">
        <f>C90</f>
        <v>Forintban!</v>
      </c>
    </row>
    <row r="158" spans="1:4" ht="13.5" customHeight="1" thickBot="1">
      <c r="A158" s="19">
        <v>1</v>
      </c>
      <c r="B158" s="26" t="s">
        <v>403</v>
      </c>
      <c r="C158" s="181">
        <f>+C62-C128</f>
        <v>0</v>
      </c>
      <c r="D158" s="291"/>
    </row>
    <row r="159" spans="1:3" ht="27.75" customHeight="1" thickBot="1">
      <c r="A159" s="19" t="s">
        <v>11</v>
      </c>
      <c r="B159" s="26" t="s">
        <v>409</v>
      </c>
      <c r="C159" s="181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Nyírkarász Községi Önkormányzat
2018. ÉVI KÖLTSÉGVETÉS
KÖTELEZŐ FELADATAINAK MÉRLEGE &amp;R&amp;"Times New Roman CE,Félkövér dőlt"&amp;11 1.2. melléklet a 2/2018. (III.8.)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="145" zoomScaleNormal="145" zoomScaleSheetLayoutView="100" workbookViewId="0" topLeftCell="A7">
      <selection activeCell="D32" sqref="D32"/>
    </sheetView>
  </sheetViews>
  <sheetFormatPr defaultColWidth="9.00390625" defaultRowHeight="12.75"/>
  <cols>
    <col min="1" max="1" width="6.875" style="42" customWidth="1"/>
    <col min="2" max="2" width="55.125" style="113" customWidth="1"/>
    <col min="3" max="3" width="16.375" style="42" customWidth="1"/>
    <col min="4" max="4" width="55.125" style="42" customWidth="1"/>
    <col min="5" max="5" width="16.375" style="42" customWidth="1"/>
    <col min="6" max="6" width="4.875" style="42" customWidth="1"/>
    <col min="7" max="16384" width="9.375" style="42" customWidth="1"/>
  </cols>
  <sheetData>
    <row r="1" spans="2:6" ht="39.75" customHeight="1">
      <c r="B1" s="203" t="s">
        <v>113</v>
      </c>
      <c r="C1" s="204"/>
      <c r="D1" s="204"/>
      <c r="E1" s="204"/>
      <c r="F1" s="438" t="str">
        <f>+CONCATENATE("2.1. melléklet a 2/",LEFT(ÖSSZEFÜGGÉSEK!A5,4),". (III.8.) önkormányzati rendelethez")</f>
        <v>2.1. melléklet a 2/2018. (III.8.) önkormányzati rendelethez</v>
      </c>
    </row>
    <row r="2" spans="5:6" ht="14.25" thickBot="1">
      <c r="E2" s="205" t="e">
        <f>#REF!</f>
        <v>#REF!</v>
      </c>
      <c r="F2" s="438"/>
    </row>
    <row r="3" spans="1:6" ht="18" customHeight="1" thickBot="1">
      <c r="A3" s="436" t="s">
        <v>56</v>
      </c>
      <c r="B3" s="206" t="s">
        <v>45</v>
      </c>
      <c r="C3" s="207"/>
      <c r="D3" s="206" t="s">
        <v>46</v>
      </c>
      <c r="E3" s="208"/>
      <c r="F3" s="438"/>
    </row>
    <row r="4" spans="1:6" s="209" customFormat="1" ht="35.25" customHeight="1" thickBot="1">
      <c r="A4" s="437"/>
      <c r="B4" s="114" t="s">
        <v>50</v>
      </c>
      <c r="C4" s="115" t="str">
        <f>+'1.1.sz.mell.'!C3</f>
        <v>2018. évi előirányzat</v>
      </c>
      <c r="D4" s="114" t="s">
        <v>50</v>
      </c>
      <c r="E4" s="39" t="str">
        <f>+C4</f>
        <v>2018. évi előirányzat</v>
      </c>
      <c r="F4" s="438"/>
    </row>
    <row r="5" spans="1:6" s="214" customFormat="1" ht="12" customHeight="1" thickBot="1">
      <c r="A5" s="210"/>
      <c r="B5" s="211" t="s">
        <v>422</v>
      </c>
      <c r="C5" s="212" t="s">
        <v>423</v>
      </c>
      <c r="D5" s="211" t="s">
        <v>424</v>
      </c>
      <c r="E5" s="213" t="s">
        <v>426</v>
      </c>
      <c r="F5" s="438"/>
    </row>
    <row r="6" spans="1:6" ht="12.75" customHeight="1">
      <c r="A6" s="215" t="s">
        <v>10</v>
      </c>
      <c r="B6" s="216" t="s">
        <v>304</v>
      </c>
      <c r="C6" s="192">
        <v>247872246</v>
      </c>
      <c r="D6" s="216" t="s">
        <v>51</v>
      </c>
      <c r="E6" s="198">
        <v>315061485</v>
      </c>
      <c r="F6" s="438"/>
    </row>
    <row r="7" spans="1:6" ht="12.75" customHeight="1">
      <c r="A7" s="217" t="s">
        <v>11</v>
      </c>
      <c r="B7" s="218" t="s">
        <v>305</v>
      </c>
      <c r="C7" s="193">
        <v>187227244</v>
      </c>
      <c r="D7" s="218" t="s">
        <v>129</v>
      </c>
      <c r="E7" s="199">
        <v>44271734</v>
      </c>
      <c r="F7" s="438"/>
    </row>
    <row r="8" spans="1:6" ht="12.75" customHeight="1">
      <c r="A8" s="217" t="s">
        <v>12</v>
      </c>
      <c r="B8" s="218" t="s">
        <v>326</v>
      </c>
      <c r="C8" s="193"/>
      <c r="D8" s="218" t="s">
        <v>170</v>
      </c>
      <c r="E8" s="199">
        <v>150393114</v>
      </c>
      <c r="F8" s="438"/>
    </row>
    <row r="9" spans="1:6" ht="12.75" customHeight="1">
      <c r="A9" s="217" t="s">
        <v>13</v>
      </c>
      <c r="B9" s="218" t="s">
        <v>120</v>
      </c>
      <c r="C9" s="193">
        <v>23371033</v>
      </c>
      <c r="D9" s="218" t="s">
        <v>130</v>
      </c>
      <c r="E9" s="199">
        <v>4430000</v>
      </c>
      <c r="F9" s="438"/>
    </row>
    <row r="10" spans="1:6" ht="12.75" customHeight="1">
      <c r="A10" s="217" t="s">
        <v>14</v>
      </c>
      <c r="B10" s="219" t="s">
        <v>352</v>
      </c>
      <c r="C10" s="193">
        <v>69785810</v>
      </c>
      <c r="D10" s="218" t="s">
        <v>131</v>
      </c>
      <c r="E10" s="199">
        <v>8600000</v>
      </c>
      <c r="F10" s="438"/>
    </row>
    <row r="11" spans="1:6" ht="12.75" customHeight="1">
      <c r="A11" s="217" t="s">
        <v>15</v>
      </c>
      <c r="B11" s="218" t="s">
        <v>306</v>
      </c>
      <c r="C11" s="194"/>
      <c r="D11" s="218" t="s">
        <v>41</v>
      </c>
      <c r="E11" s="199">
        <v>5500000</v>
      </c>
      <c r="F11" s="438"/>
    </row>
    <row r="12" spans="1:6" ht="12.75" customHeight="1">
      <c r="A12" s="217" t="s">
        <v>16</v>
      </c>
      <c r="B12" s="218" t="s">
        <v>410</v>
      </c>
      <c r="C12" s="193"/>
      <c r="D12" s="36"/>
      <c r="E12" s="199"/>
      <c r="F12" s="438"/>
    </row>
    <row r="13" spans="1:6" ht="12.75" customHeight="1">
      <c r="A13" s="217" t="s">
        <v>17</v>
      </c>
      <c r="B13" s="36"/>
      <c r="C13" s="193"/>
      <c r="D13" s="36"/>
      <c r="E13" s="199"/>
      <c r="F13" s="438"/>
    </row>
    <row r="14" spans="1:6" ht="12.75" customHeight="1">
      <c r="A14" s="217" t="s">
        <v>18</v>
      </c>
      <c r="B14" s="292"/>
      <c r="C14" s="194"/>
      <c r="D14" s="36"/>
      <c r="E14" s="199"/>
      <c r="F14" s="438"/>
    </row>
    <row r="15" spans="1:6" ht="12.75" customHeight="1">
      <c r="A15" s="217" t="s">
        <v>19</v>
      </c>
      <c r="B15" s="36"/>
      <c r="C15" s="193"/>
      <c r="D15" s="36"/>
      <c r="E15" s="199"/>
      <c r="F15" s="438"/>
    </row>
    <row r="16" spans="1:6" ht="12.75" customHeight="1">
      <c r="A16" s="217" t="s">
        <v>20</v>
      </c>
      <c r="B16" s="36"/>
      <c r="C16" s="193"/>
      <c r="D16" s="36"/>
      <c r="E16" s="199"/>
      <c r="F16" s="438"/>
    </row>
    <row r="17" spans="1:6" ht="12.75" customHeight="1" thickBot="1">
      <c r="A17" s="217" t="s">
        <v>21</v>
      </c>
      <c r="B17" s="44"/>
      <c r="C17" s="195"/>
      <c r="D17" s="36"/>
      <c r="E17" s="200"/>
      <c r="F17" s="438"/>
    </row>
    <row r="18" spans="1:6" ht="15.75" customHeight="1" thickBot="1">
      <c r="A18" s="220" t="s">
        <v>22</v>
      </c>
      <c r="B18" s="85" t="s">
        <v>411</v>
      </c>
      <c r="C18" s="196">
        <f>SUM(C6:C17)</f>
        <v>528256333</v>
      </c>
      <c r="D18" s="85" t="s">
        <v>312</v>
      </c>
      <c r="E18" s="201">
        <f>SUM(E6:E17)</f>
        <v>528256333</v>
      </c>
      <c r="F18" s="438"/>
    </row>
    <row r="19" spans="1:6" ht="12.75" customHeight="1">
      <c r="A19" s="221" t="s">
        <v>23</v>
      </c>
      <c r="B19" s="222" t="s">
        <v>309</v>
      </c>
      <c r="C19" s="336">
        <f>+C20+C21+C22+C23</f>
        <v>0</v>
      </c>
      <c r="D19" s="223" t="s">
        <v>137</v>
      </c>
      <c r="E19" s="202"/>
      <c r="F19" s="438"/>
    </row>
    <row r="20" spans="1:6" ht="12.75" customHeight="1">
      <c r="A20" s="224" t="s">
        <v>24</v>
      </c>
      <c r="B20" s="223" t="s">
        <v>163</v>
      </c>
      <c r="C20" s="52"/>
      <c r="D20" s="223" t="s">
        <v>311</v>
      </c>
      <c r="E20" s="53"/>
      <c r="F20" s="438"/>
    </row>
    <row r="21" spans="1:6" ht="12.75" customHeight="1">
      <c r="A21" s="224" t="s">
        <v>25</v>
      </c>
      <c r="B21" s="223" t="s">
        <v>164</v>
      </c>
      <c r="C21" s="52"/>
      <c r="D21" s="223" t="s">
        <v>111</v>
      </c>
      <c r="E21" s="53"/>
      <c r="F21" s="438"/>
    </row>
    <row r="22" spans="1:6" ht="12.75" customHeight="1">
      <c r="A22" s="224" t="s">
        <v>26</v>
      </c>
      <c r="B22" s="223" t="s">
        <v>168</v>
      </c>
      <c r="C22" s="52"/>
      <c r="D22" s="223" t="s">
        <v>112</v>
      </c>
      <c r="E22" s="53"/>
      <c r="F22" s="438"/>
    </row>
    <row r="23" spans="1:6" ht="12.75" customHeight="1">
      <c r="A23" s="224" t="s">
        <v>27</v>
      </c>
      <c r="B23" s="223" t="s">
        <v>169</v>
      </c>
      <c r="C23" s="52"/>
      <c r="D23" s="222" t="s">
        <v>171</v>
      </c>
      <c r="E23" s="53"/>
      <c r="F23" s="438"/>
    </row>
    <row r="24" spans="1:6" ht="12.75" customHeight="1">
      <c r="A24" s="224" t="s">
        <v>28</v>
      </c>
      <c r="B24" s="223" t="s">
        <v>310</v>
      </c>
      <c r="C24" s="225">
        <f>+C25+C26</f>
        <v>0</v>
      </c>
      <c r="D24" s="223" t="s">
        <v>138</v>
      </c>
      <c r="E24" s="53"/>
      <c r="F24" s="438"/>
    </row>
    <row r="25" spans="1:6" ht="12.75" customHeight="1">
      <c r="A25" s="221" t="s">
        <v>29</v>
      </c>
      <c r="B25" s="222" t="s">
        <v>307</v>
      </c>
      <c r="C25" s="197"/>
      <c r="D25" s="216" t="s">
        <v>393</v>
      </c>
      <c r="E25" s="202"/>
      <c r="F25" s="438"/>
    </row>
    <row r="26" spans="1:6" ht="12.75" customHeight="1">
      <c r="A26" s="224" t="s">
        <v>30</v>
      </c>
      <c r="B26" s="223" t="s">
        <v>308</v>
      </c>
      <c r="C26" s="52"/>
      <c r="D26" s="218" t="s">
        <v>399</v>
      </c>
      <c r="E26" s="53"/>
      <c r="F26" s="438"/>
    </row>
    <row r="27" spans="1:6" ht="12.75" customHeight="1">
      <c r="A27" s="217" t="s">
        <v>31</v>
      </c>
      <c r="B27" s="223" t="s">
        <v>404</v>
      </c>
      <c r="C27" s="52"/>
      <c r="D27" s="218" t="s">
        <v>400</v>
      </c>
      <c r="E27" s="53"/>
      <c r="F27" s="438"/>
    </row>
    <row r="28" spans="1:6" ht="12.75" customHeight="1" thickBot="1">
      <c r="A28" s="264" t="s">
        <v>32</v>
      </c>
      <c r="B28" s="222" t="s">
        <v>265</v>
      </c>
      <c r="C28" s="197"/>
      <c r="D28" s="294"/>
      <c r="E28" s="202"/>
      <c r="F28" s="438"/>
    </row>
    <row r="29" spans="1:6" ht="15.75" customHeight="1" thickBot="1">
      <c r="A29" s="220" t="s">
        <v>33</v>
      </c>
      <c r="B29" s="85" t="s">
        <v>412</v>
      </c>
      <c r="C29" s="196">
        <f>+C19+C24+C27+C28</f>
        <v>0</v>
      </c>
      <c r="D29" s="85" t="s">
        <v>414</v>
      </c>
      <c r="E29" s="201">
        <f>SUM(E19:E28)</f>
        <v>0</v>
      </c>
      <c r="F29" s="438"/>
    </row>
    <row r="30" spans="1:6" ht="13.5" thickBot="1">
      <c r="A30" s="220" t="s">
        <v>34</v>
      </c>
      <c r="B30" s="226" t="s">
        <v>413</v>
      </c>
      <c r="C30" s="227">
        <f>+C18+C29</f>
        <v>528256333</v>
      </c>
      <c r="D30" s="226" t="s">
        <v>415</v>
      </c>
      <c r="E30" s="227">
        <f>+E18+E29</f>
        <v>528256333</v>
      </c>
      <c r="F30" s="438"/>
    </row>
    <row r="31" spans="1:6" ht="13.5" thickBot="1">
      <c r="A31" s="220" t="s">
        <v>35</v>
      </c>
      <c r="B31" s="226" t="s">
        <v>115</v>
      </c>
      <c r="C31" s="227" t="str">
        <f>IF(C18-E18&lt;0,E18-C18,"-")</f>
        <v>-</v>
      </c>
      <c r="D31" s="226" t="s">
        <v>116</v>
      </c>
      <c r="E31" s="227" t="str">
        <f>IF(C18-E18&gt;0,C18-E18,"-")</f>
        <v>-</v>
      </c>
      <c r="F31" s="438"/>
    </row>
    <row r="32" spans="1:6" ht="13.5" thickBot="1">
      <c r="A32" s="220" t="s">
        <v>36</v>
      </c>
      <c r="B32" s="226" t="s">
        <v>473</v>
      </c>
      <c r="C32" s="227" t="str">
        <f>IF(C30-E30&lt;0,E30-C30,"-")</f>
        <v>-</v>
      </c>
      <c r="D32" s="226" t="s">
        <v>474</v>
      </c>
      <c r="E32" s="227" t="str">
        <f>IF(C30-E30&gt;0,C30-E30,"-")</f>
        <v>-</v>
      </c>
      <c r="F32" s="438"/>
    </row>
    <row r="33" spans="2:4" ht="18.75">
      <c r="B33" s="439"/>
      <c r="C33" s="439"/>
      <c r="D33" s="43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="130" zoomScaleNormal="130" zoomScaleSheetLayoutView="115" workbookViewId="0" topLeftCell="A1">
      <selection activeCell="G17" sqref="G17"/>
    </sheetView>
  </sheetViews>
  <sheetFormatPr defaultColWidth="9.00390625" defaultRowHeight="12.75"/>
  <cols>
    <col min="1" max="1" width="6.875" style="42" customWidth="1"/>
    <col min="2" max="2" width="55.125" style="113" customWidth="1"/>
    <col min="3" max="3" width="16.375" style="42" customWidth="1"/>
    <col min="4" max="4" width="55.125" style="42" customWidth="1"/>
    <col min="5" max="5" width="16.375" style="42" customWidth="1"/>
    <col min="6" max="6" width="4.875" style="42" customWidth="1"/>
    <col min="7" max="16384" width="9.375" style="42" customWidth="1"/>
  </cols>
  <sheetData>
    <row r="1" spans="2:6" ht="31.5">
      <c r="B1" s="203" t="s">
        <v>114</v>
      </c>
      <c r="C1" s="204"/>
      <c r="D1" s="204"/>
      <c r="E1" s="204"/>
      <c r="F1" s="442" t="str">
        <f>+CONCATENATE("2.2. melléklet a 2/",LEFT(ÖSSZEFÜGGÉSEK!A5,4),". (III.8.) önkormányzati rendelethez")</f>
        <v>2.2. melléklet a 2/2018. (III.8.) önkormányzati rendelethez</v>
      </c>
    </row>
    <row r="2" spans="5:6" ht="14.25" thickBot="1">
      <c r="E2" s="205" t="e">
        <f>'2.1.sz.mell  '!E2</f>
        <v>#REF!</v>
      </c>
      <c r="F2" s="442"/>
    </row>
    <row r="3" spans="1:6" ht="13.5" thickBot="1">
      <c r="A3" s="440" t="s">
        <v>56</v>
      </c>
      <c r="B3" s="206" t="s">
        <v>45</v>
      </c>
      <c r="C3" s="207"/>
      <c r="D3" s="206" t="s">
        <v>46</v>
      </c>
      <c r="E3" s="208"/>
      <c r="F3" s="442"/>
    </row>
    <row r="4" spans="1:6" s="209" customFormat="1" ht="24.75" thickBot="1">
      <c r="A4" s="441"/>
      <c r="B4" s="114" t="s">
        <v>50</v>
      </c>
      <c r="C4" s="115" t="str">
        <f>+'2.1.sz.mell  '!C4</f>
        <v>2018. évi előirányzat</v>
      </c>
      <c r="D4" s="114" t="s">
        <v>50</v>
      </c>
      <c r="E4" s="39" t="str">
        <f>+'2.1.sz.mell  '!C4</f>
        <v>2018. évi előirányzat</v>
      </c>
      <c r="F4" s="442"/>
    </row>
    <row r="5" spans="1:6" s="209" customFormat="1" ht="13.5" thickBot="1">
      <c r="A5" s="210"/>
      <c r="B5" s="211" t="s">
        <v>422</v>
      </c>
      <c r="C5" s="212" t="s">
        <v>423</v>
      </c>
      <c r="D5" s="211" t="s">
        <v>424</v>
      </c>
      <c r="E5" s="213" t="s">
        <v>426</v>
      </c>
      <c r="F5" s="442"/>
    </row>
    <row r="6" spans="1:6" ht="12.75" customHeight="1">
      <c r="A6" s="215" t="s">
        <v>10</v>
      </c>
      <c r="B6" s="216" t="s">
        <v>313</v>
      </c>
      <c r="C6" s="192">
        <v>438056839</v>
      </c>
      <c r="D6" s="216" t="s">
        <v>165</v>
      </c>
      <c r="E6" s="198">
        <v>438056839</v>
      </c>
      <c r="F6" s="442"/>
    </row>
    <row r="7" spans="1:6" ht="12.75">
      <c r="A7" s="217" t="s">
        <v>11</v>
      </c>
      <c r="B7" s="218" t="s">
        <v>314</v>
      </c>
      <c r="C7" s="193">
        <v>438056839</v>
      </c>
      <c r="D7" s="218" t="s">
        <v>319</v>
      </c>
      <c r="E7" s="199">
        <v>438056839</v>
      </c>
      <c r="F7" s="442"/>
    </row>
    <row r="8" spans="1:6" ht="12.75" customHeight="1">
      <c r="A8" s="217" t="s">
        <v>12</v>
      </c>
      <c r="B8" s="218" t="s">
        <v>3</v>
      </c>
      <c r="C8" s="193"/>
      <c r="D8" s="218" t="s">
        <v>133</v>
      </c>
      <c r="E8" s="199"/>
      <c r="F8" s="442"/>
    </row>
    <row r="9" spans="1:6" ht="12.75" customHeight="1">
      <c r="A9" s="217" t="s">
        <v>13</v>
      </c>
      <c r="B9" s="218" t="s">
        <v>315</v>
      </c>
      <c r="C9" s="193"/>
      <c r="D9" s="218" t="s">
        <v>320</v>
      </c>
      <c r="E9" s="199"/>
      <c r="F9" s="442"/>
    </row>
    <row r="10" spans="1:6" ht="12.75" customHeight="1">
      <c r="A10" s="217" t="s">
        <v>14</v>
      </c>
      <c r="B10" s="218" t="s">
        <v>316</v>
      </c>
      <c r="C10" s="193"/>
      <c r="D10" s="218" t="s">
        <v>167</v>
      </c>
      <c r="E10" s="199"/>
      <c r="F10" s="442"/>
    </row>
    <row r="11" spans="1:6" ht="12.75" customHeight="1">
      <c r="A11" s="217" t="s">
        <v>15</v>
      </c>
      <c r="B11" s="218" t="s">
        <v>317</v>
      </c>
      <c r="C11" s="194"/>
      <c r="D11" s="295"/>
      <c r="E11" s="199"/>
      <c r="F11" s="442"/>
    </row>
    <row r="12" spans="1:6" ht="12.75" customHeight="1">
      <c r="A12" s="217" t="s">
        <v>16</v>
      </c>
      <c r="B12" s="36"/>
      <c r="C12" s="193"/>
      <c r="D12" s="295"/>
      <c r="E12" s="199"/>
      <c r="F12" s="442"/>
    </row>
    <row r="13" spans="1:6" ht="12.75" customHeight="1">
      <c r="A13" s="217" t="s">
        <v>17</v>
      </c>
      <c r="B13" s="36"/>
      <c r="C13" s="193"/>
      <c r="D13" s="296"/>
      <c r="E13" s="199"/>
      <c r="F13" s="442"/>
    </row>
    <row r="14" spans="1:6" ht="12.75" customHeight="1">
      <c r="A14" s="217" t="s">
        <v>18</v>
      </c>
      <c r="B14" s="293"/>
      <c r="C14" s="194"/>
      <c r="D14" s="295"/>
      <c r="E14" s="199"/>
      <c r="F14" s="442"/>
    </row>
    <row r="15" spans="1:6" ht="12.75">
      <c r="A15" s="217" t="s">
        <v>19</v>
      </c>
      <c r="B15" s="36"/>
      <c r="C15" s="194"/>
      <c r="D15" s="295"/>
      <c r="E15" s="199"/>
      <c r="F15" s="442"/>
    </row>
    <row r="16" spans="1:6" ht="12.75" customHeight="1" thickBot="1">
      <c r="A16" s="264" t="s">
        <v>20</v>
      </c>
      <c r="B16" s="294"/>
      <c r="C16" s="266"/>
      <c r="D16" s="265" t="s">
        <v>41</v>
      </c>
      <c r="E16" s="244"/>
      <c r="F16" s="442"/>
    </row>
    <row r="17" spans="1:6" ht="15.75" customHeight="1" thickBot="1">
      <c r="A17" s="220" t="s">
        <v>21</v>
      </c>
      <c r="B17" s="85" t="s">
        <v>327</v>
      </c>
      <c r="C17" s="196">
        <f>+C6+C8+C9+C11+C12+C13+C14+C15+C16</f>
        <v>438056839</v>
      </c>
      <c r="D17" s="85" t="s">
        <v>328</v>
      </c>
      <c r="E17" s="201">
        <f>+E6+E8+E10+E11+E12+E13+E14+E15+E16</f>
        <v>438056839</v>
      </c>
      <c r="F17" s="442"/>
    </row>
    <row r="18" spans="1:6" ht="12.75" customHeight="1">
      <c r="A18" s="215" t="s">
        <v>22</v>
      </c>
      <c r="B18" s="230" t="s">
        <v>183</v>
      </c>
      <c r="C18" s="237">
        <f>SUM(C19:C23)</f>
        <v>0</v>
      </c>
      <c r="D18" s="223" t="s">
        <v>137</v>
      </c>
      <c r="E18" s="51"/>
      <c r="F18" s="442"/>
    </row>
    <row r="19" spans="1:6" ht="12.75" customHeight="1">
      <c r="A19" s="217" t="s">
        <v>23</v>
      </c>
      <c r="B19" s="231" t="s">
        <v>172</v>
      </c>
      <c r="C19" s="52"/>
      <c r="D19" s="223" t="s">
        <v>140</v>
      </c>
      <c r="E19" s="53"/>
      <c r="F19" s="442"/>
    </row>
    <row r="20" spans="1:6" ht="12.75" customHeight="1">
      <c r="A20" s="215" t="s">
        <v>24</v>
      </c>
      <c r="B20" s="231" t="s">
        <v>173</v>
      </c>
      <c r="C20" s="52"/>
      <c r="D20" s="223" t="s">
        <v>111</v>
      </c>
      <c r="E20" s="53"/>
      <c r="F20" s="442"/>
    </row>
    <row r="21" spans="1:6" ht="12.75" customHeight="1">
      <c r="A21" s="217" t="s">
        <v>25</v>
      </c>
      <c r="B21" s="231" t="s">
        <v>174</v>
      </c>
      <c r="C21" s="52"/>
      <c r="D21" s="223" t="s">
        <v>112</v>
      </c>
      <c r="E21" s="53"/>
      <c r="F21" s="442"/>
    </row>
    <row r="22" spans="1:6" ht="12.75" customHeight="1">
      <c r="A22" s="215" t="s">
        <v>26</v>
      </c>
      <c r="B22" s="231" t="s">
        <v>175</v>
      </c>
      <c r="C22" s="52"/>
      <c r="D22" s="222" t="s">
        <v>171</v>
      </c>
      <c r="E22" s="53"/>
      <c r="F22" s="442"/>
    </row>
    <row r="23" spans="1:6" ht="12.75" customHeight="1">
      <c r="A23" s="217" t="s">
        <v>27</v>
      </c>
      <c r="B23" s="232" t="s">
        <v>176</v>
      </c>
      <c r="C23" s="52"/>
      <c r="D23" s="223" t="s">
        <v>141</v>
      </c>
      <c r="E23" s="53"/>
      <c r="F23" s="442"/>
    </row>
    <row r="24" spans="1:6" ht="12.75" customHeight="1">
      <c r="A24" s="215" t="s">
        <v>28</v>
      </c>
      <c r="B24" s="233" t="s">
        <v>177</v>
      </c>
      <c r="C24" s="225">
        <f>+C25+C26+C27+C28+C29</f>
        <v>0</v>
      </c>
      <c r="D24" s="234" t="s">
        <v>139</v>
      </c>
      <c r="E24" s="53"/>
      <c r="F24" s="442"/>
    </row>
    <row r="25" spans="1:6" ht="12.75" customHeight="1">
      <c r="A25" s="217" t="s">
        <v>29</v>
      </c>
      <c r="B25" s="232" t="s">
        <v>178</v>
      </c>
      <c r="C25" s="52"/>
      <c r="D25" s="234" t="s">
        <v>321</v>
      </c>
      <c r="E25" s="53"/>
      <c r="F25" s="442"/>
    </row>
    <row r="26" spans="1:6" ht="12.75" customHeight="1">
      <c r="A26" s="215" t="s">
        <v>30</v>
      </c>
      <c r="B26" s="232" t="s">
        <v>179</v>
      </c>
      <c r="C26" s="52"/>
      <c r="D26" s="229"/>
      <c r="E26" s="53"/>
      <c r="F26" s="442"/>
    </row>
    <row r="27" spans="1:6" ht="12.75" customHeight="1">
      <c r="A27" s="217" t="s">
        <v>31</v>
      </c>
      <c r="B27" s="231" t="s">
        <v>180</v>
      </c>
      <c r="C27" s="52"/>
      <c r="D27" s="83"/>
      <c r="E27" s="53"/>
      <c r="F27" s="442"/>
    </row>
    <row r="28" spans="1:6" ht="12.75" customHeight="1">
      <c r="A28" s="215" t="s">
        <v>32</v>
      </c>
      <c r="B28" s="235" t="s">
        <v>181</v>
      </c>
      <c r="C28" s="52"/>
      <c r="D28" s="36"/>
      <c r="E28" s="53"/>
      <c r="F28" s="442"/>
    </row>
    <row r="29" spans="1:6" ht="12.75" customHeight="1" thickBot="1">
      <c r="A29" s="217" t="s">
        <v>33</v>
      </c>
      <c r="B29" s="236" t="s">
        <v>182</v>
      </c>
      <c r="C29" s="52"/>
      <c r="D29" s="83"/>
      <c r="E29" s="53"/>
      <c r="F29" s="442"/>
    </row>
    <row r="30" spans="1:6" ht="21.75" customHeight="1" thickBot="1">
      <c r="A30" s="220" t="s">
        <v>34</v>
      </c>
      <c r="B30" s="85" t="s">
        <v>318</v>
      </c>
      <c r="C30" s="196">
        <f>+C18+C24</f>
        <v>0</v>
      </c>
      <c r="D30" s="85" t="s">
        <v>322</v>
      </c>
      <c r="E30" s="201">
        <f>SUM(E18:E29)</f>
        <v>0</v>
      </c>
      <c r="F30" s="442"/>
    </row>
    <row r="31" spans="1:6" ht="13.5" thickBot="1">
      <c r="A31" s="220" t="s">
        <v>35</v>
      </c>
      <c r="B31" s="226" t="s">
        <v>323</v>
      </c>
      <c r="C31" s="227">
        <f>+C17+C30</f>
        <v>438056839</v>
      </c>
      <c r="D31" s="226" t="s">
        <v>324</v>
      </c>
      <c r="E31" s="227">
        <f>+E17+E30</f>
        <v>438056839</v>
      </c>
      <c r="F31" s="442"/>
    </row>
    <row r="32" spans="1:6" ht="13.5" thickBot="1">
      <c r="A32" s="220" t="s">
        <v>36</v>
      </c>
      <c r="B32" s="226" t="s">
        <v>115</v>
      </c>
      <c r="C32" s="227" t="str">
        <f>IF(C17-E17&lt;0,E17-C17,"-")</f>
        <v>-</v>
      </c>
      <c r="D32" s="226" t="s">
        <v>116</v>
      </c>
      <c r="E32" s="227" t="str">
        <f>IF(C17-E17&gt;0,C17-E17,"-")</f>
        <v>-</v>
      </c>
      <c r="F32" s="442"/>
    </row>
    <row r="33" spans="1:6" ht="13.5" thickBot="1">
      <c r="A33" s="220" t="s">
        <v>37</v>
      </c>
      <c r="B33" s="226" t="s">
        <v>473</v>
      </c>
      <c r="C33" s="227" t="str">
        <f>IF(C31-E31&lt;0,E31-C31,"-")</f>
        <v>-</v>
      </c>
      <c r="D33" s="226" t="s">
        <v>474</v>
      </c>
      <c r="E33" s="227" t="str">
        <f>IF(C31-E31&gt;0,C31-E31,"-")</f>
        <v>-</v>
      </c>
      <c r="F33" s="44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86" t="s">
        <v>106</v>
      </c>
      <c r="E1" s="89" t="s">
        <v>110</v>
      </c>
    </row>
    <row r="3" spans="1:5" ht="12.75">
      <c r="A3" s="90"/>
      <c r="B3" s="91"/>
      <c r="C3" s="90"/>
      <c r="D3" s="93"/>
      <c r="E3" s="91"/>
    </row>
    <row r="4" spans="1:5" ht="15.75">
      <c r="A4" s="55" t="str">
        <f>+ÖSSZEFÜGGÉSEK!A5</f>
        <v>2018. évi előirányzat BEVÉTELEK</v>
      </c>
      <c r="B4" s="92"/>
      <c r="C4" s="100"/>
      <c r="D4" s="93"/>
      <c r="E4" s="91"/>
    </row>
    <row r="5" spans="1:5" ht="12.75">
      <c r="A5" s="90"/>
      <c r="B5" s="91"/>
      <c r="C5" s="90"/>
      <c r="D5" s="93"/>
      <c r="E5" s="91"/>
    </row>
    <row r="6" spans="1:5" ht="12.75">
      <c r="A6" s="90" t="s">
        <v>452</v>
      </c>
      <c r="B6" s="91">
        <f>+'1.1.sz.mell.'!C62</f>
        <v>966313172</v>
      </c>
      <c r="C6" s="90" t="s">
        <v>416</v>
      </c>
      <c r="D6" s="93">
        <f>+'2.1.sz.mell  '!C18+'2.2.sz.mell  '!C17</f>
        <v>966313172</v>
      </c>
      <c r="E6" s="91">
        <f aca="true" t="shared" si="0" ref="E6:E15">+B6-D6</f>
        <v>0</v>
      </c>
    </row>
    <row r="7" spans="1:5" ht="12.75">
      <c r="A7" s="90" t="s">
        <v>453</v>
      </c>
      <c r="B7" s="91">
        <f>+'1.1.sz.mell.'!C86</f>
        <v>0</v>
      </c>
      <c r="C7" s="90" t="s">
        <v>417</v>
      </c>
      <c r="D7" s="93">
        <f>+'2.1.sz.mell  '!C29+'2.2.sz.mell  '!C30</f>
        <v>0</v>
      </c>
      <c r="E7" s="91">
        <f t="shared" si="0"/>
        <v>0</v>
      </c>
    </row>
    <row r="8" spans="1:5" ht="12.75">
      <c r="A8" s="90" t="s">
        <v>454</v>
      </c>
      <c r="B8" s="91">
        <f>+'1.1.sz.mell.'!C87</f>
        <v>966313172</v>
      </c>
      <c r="C8" s="90" t="s">
        <v>418</v>
      </c>
      <c r="D8" s="93">
        <f>+'2.1.sz.mell  '!C30+'2.2.sz.mell  '!C31</f>
        <v>966313172</v>
      </c>
      <c r="E8" s="91">
        <f t="shared" si="0"/>
        <v>0</v>
      </c>
    </row>
    <row r="9" spans="1:5" ht="12.75">
      <c r="A9" s="90"/>
      <c r="B9" s="91"/>
      <c r="C9" s="90"/>
      <c r="D9" s="93"/>
      <c r="E9" s="91"/>
    </row>
    <row r="10" spans="1:5" ht="12.75">
      <c r="A10" s="90"/>
      <c r="B10" s="91"/>
      <c r="C10" s="90"/>
      <c r="D10" s="93"/>
      <c r="E10" s="91"/>
    </row>
    <row r="11" spans="1:5" ht="15.75">
      <c r="A11" s="55" t="str">
        <f>+ÖSSZEFÜGGÉSEK!A12</f>
        <v>2018. évi előirányzat KIADÁSOK</v>
      </c>
      <c r="B11" s="92"/>
      <c r="C11" s="100"/>
      <c r="D11" s="93"/>
      <c r="E11" s="91"/>
    </row>
    <row r="12" spans="1:5" ht="12.75">
      <c r="A12" s="90"/>
      <c r="B12" s="91"/>
      <c r="C12" s="90"/>
      <c r="D12" s="93"/>
      <c r="E12" s="91"/>
    </row>
    <row r="13" spans="1:5" ht="12.75">
      <c r="A13" s="90" t="s">
        <v>455</v>
      </c>
      <c r="B13" s="91">
        <f>+'1.1.sz.mell.'!C128</f>
        <v>966313172</v>
      </c>
      <c r="C13" s="90" t="s">
        <v>419</v>
      </c>
      <c r="D13" s="93">
        <f>+'2.1.sz.mell  '!E18+'2.2.sz.mell  '!E17</f>
        <v>966313172</v>
      </c>
      <c r="E13" s="91">
        <f t="shared" si="0"/>
        <v>0</v>
      </c>
    </row>
    <row r="14" spans="1:5" ht="12.75">
      <c r="A14" s="90" t="s">
        <v>456</v>
      </c>
      <c r="B14" s="91">
        <f>+'1.1.sz.mell.'!C153</f>
        <v>0</v>
      </c>
      <c r="C14" s="90" t="s">
        <v>420</v>
      </c>
      <c r="D14" s="93">
        <f>+'2.1.sz.mell  '!E29+'2.2.sz.mell  '!E30</f>
        <v>0</v>
      </c>
      <c r="E14" s="91">
        <f t="shared" si="0"/>
        <v>0</v>
      </c>
    </row>
    <row r="15" spans="1:5" ht="12.75">
      <c r="A15" s="90" t="s">
        <v>457</v>
      </c>
      <c r="B15" s="91">
        <f>+'1.1.sz.mell.'!C154</f>
        <v>966313172</v>
      </c>
      <c r="C15" s="90" t="s">
        <v>421</v>
      </c>
      <c r="D15" s="93">
        <f>+'2.1.sz.mell  '!E30+'2.2.sz.mell  '!E31</f>
        <v>966313172</v>
      </c>
      <c r="E15" s="91">
        <f t="shared" si="0"/>
        <v>0</v>
      </c>
    </row>
    <row r="16" spans="1:5" ht="12.75">
      <c r="A16" s="87"/>
      <c r="B16" s="87"/>
      <c r="C16" s="90"/>
      <c r="D16" s="93"/>
      <c r="E16" s="88"/>
    </row>
    <row r="17" spans="1:5" ht="12.75">
      <c r="A17" s="87"/>
      <c r="B17" s="87"/>
      <c r="C17" s="87"/>
      <c r="D17" s="87"/>
      <c r="E17" s="87"/>
    </row>
    <row r="18" spans="1:5" ht="12.75">
      <c r="A18" s="87"/>
      <c r="B18" s="87"/>
      <c r="C18" s="87"/>
      <c r="D18" s="87"/>
      <c r="E18" s="87"/>
    </row>
    <row r="19" spans="1:5" ht="12.75">
      <c r="A19" s="87"/>
      <c r="B19" s="87"/>
      <c r="C19" s="87"/>
      <c r="D19" s="87"/>
      <c r="E19" s="87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2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43" t="s">
        <v>0</v>
      </c>
      <c r="B1" s="443"/>
      <c r="C1" s="443"/>
      <c r="D1" s="443"/>
      <c r="E1" s="443"/>
      <c r="F1" s="443"/>
    </row>
    <row r="2" spans="1:6" ht="22.5" customHeight="1" thickBot="1">
      <c r="A2" s="113"/>
      <c r="B2" s="42"/>
      <c r="C2" s="42"/>
      <c r="D2" s="42"/>
      <c r="E2" s="42"/>
      <c r="F2" s="38" t="e">
        <f>#REF!</f>
        <v>#REF!</v>
      </c>
    </row>
    <row r="3" spans="1:6" s="35" customFormat="1" ht="44.25" customHeight="1" thickBot="1">
      <c r="A3" s="114" t="s">
        <v>53</v>
      </c>
      <c r="B3" s="115" t="s">
        <v>54</v>
      </c>
      <c r="C3" s="115" t="s">
        <v>55</v>
      </c>
      <c r="D3" s="115" t="str">
        <f>+CONCATENATE("Felhasználás   ",LEFT(ÖSSZEFÜGGÉSEK!A5,4)-1,". XII. 31-ig")</f>
        <v>Felhasználás   2017. XII. 31-ig</v>
      </c>
      <c r="E3" s="115" t="str">
        <f>+'1.1.sz.mell.'!C3</f>
        <v>2018. évi előirányzat</v>
      </c>
      <c r="F3" s="39" t="str">
        <f>+CONCATENATE(LEFT(ÖSSZEFÜGGÉSEK!A5,4),". utáni szükséglet")</f>
        <v>2018. utáni szükséglet</v>
      </c>
    </row>
    <row r="4" spans="1:6" s="42" customFormat="1" ht="12" customHeight="1" thickBot="1">
      <c r="A4" s="40" t="s">
        <v>422</v>
      </c>
      <c r="B4" s="41" t="s">
        <v>423</v>
      </c>
      <c r="C4" s="41" t="s">
        <v>424</v>
      </c>
      <c r="D4" s="41" t="s">
        <v>426</v>
      </c>
      <c r="E4" s="41" t="s">
        <v>425</v>
      </c>
      <c r="F4" s="340" t="s">
        <v>469</v>
      </c>
    </row>
    <row r="5" spans="1:6" ht="15.75" customHeight="1">
      <c r="A5" s="324" t="s">
        <v>486</v>
      </c>
      <c r="B5" s="24">
        <v>50500000</v>
      </c>
      <c r="C5" s="326"/>
      <c r="D5" s="24"/>
      <c r="E5" s="24">
        <v>50500000</v>
      </c>
      <c r="F5" s="43">
        <f aca="true" t="shared" si="0" ref="F5:F22">B5-D5-E5</f>
        <v>0</v>
      </c>
    </row>
    <row r="6" spans="1:6" ht="15.75" customHeight="1">
      <c r="A6" s="324" t="s">
        <v>487</v>
      </c>
      <c r="B6" s="24">
        <v>25250000</v>
      </c>
      <c r="C6" s="326"/>
      <c r="D6" s="24"/>
      <c r="E6" s="24">
        <v>25250000</v>
      </c>
      <c r="F6" s="43">
        <f t="shared" si="0"/>
        <v>0</v>
      </c>
    </row>
    <row r="7" spans="1:6" ht="15.75" customHeight="1">
      <c r="A7" s="324" t="s">
        <v>488</v>
      </c>
      <c r="B7" s="24">
        <v>1048800</v>
      </c>
      <c r="C7" s="326"/>
      <c r="D7" s="24"/>
      <c r="E7" s="24">
        <v>1048800</v>
      </c>
      <c r="F7" s="43">
        <f t="shared" si="0"/>
        <v>0</v>
      </c>
    </row>
    <row r="8" spans="1:6" ht="15.75" customHeight="1">
      <c r="A8" s="325" t="s">
        <v>489</v>
      </c>
      <c r="B8" s="24">
        <v>243209439</v>
      </c>
      <c r="C8" s="326"/>
      <c r="D8" s="24"/>
      <c r="E8" s="24">
        <v>243209439</v>
      </c>
      <c r="F8" s="43">
        <f t="shared" si="0"/>
        <v>0</v>
      </c>
    </row>
    <row r="9" spans="1:6" ht="15.75" customHeight="1">
      <c r="A9" s="324" t="s">
        <v>490</v>
      </c>
      <c r="B9" s="24">
        <v>39969056</v>
      </c>
      <c r="C9" s="326"/>
      <c r="D9" s="24"/>
      <c r="E9" s="24">
        <v>39969056</v>
      </c>
      <c r="F9" s="43">
        <f t="shared" si="0"/>
        <v>0</v>
      </c>
    </row>
    <row r="10" spans="1:6" ht="15.75" customHeight="1">
      <c r="A10" s="325" t="s">
        <v>491</v>
      </c>
      <c r="B10" s="24">
        <v>78079544</v>
      </c>
      <c r="C10" s="326"/>
      <c r="D10" s="24"/>
      <c r="E10" s="24">
        <v>78079544</v>
      </c>
      <c r="F10" s="43">
        <f t="shared" si="0"/>
        <v>0</v>
      </c>
    </row>
    <row r="11" spans="1:6" ht="15.75" customHeight="1">
      <c r="A11" s="324"/>
      <c r="B11" s="24"/>
      <c r="C11" s="326"/>
      <c r="D11" s="24"/>
      <c r="E11" s="24"/>
      <c r="F11" s="43">
        <f t="shared" si="0"/>
        <v>0</v>
      </c>
    </row>
    <row r="12" spans="1:6" ht="15.75" customHeight="1">
      <c r="A12" s="324"/>
      <c r="B12" s="24"/>
      <c r="C12" s="326"/>
      <c r="D12" s="24"/>
      <c r="E12" s="24"/>
      <c r="F12" s="43">
        <f t="shared" si="0"/>
        <v>0</v>
      </c>
    </row>
    <row r="13" spans="1:6" ht="15.75" customHeight="1">
      <c r="A13" s="324"/>
      <c r="B13" s="24"/>
      <c r="C13" s="326"/>
      <c r="D13" s="24"/>
      <c r="E13" s="24"/>
      <c r="F13" s="43">
        <f t="shared" si="0"/>
        <v>0</v>
      </c>
    </row>
    <row r="14" spans="1:6" ht="15.75" customHeight="1">
      <c r="A14" s="324"/>
      <c r="B14" s="24"/>
      <c r="C14" s="326"/>
      <c r="D14" s="24"/>
      <c r="E14" s="24"/>
      <c r="F14" s="43">
        <f t="shared" si="0"/>
        <v>0</v>
      </c>
    </row>
    <row r="15" spans="1:6" ht="15.75" customHeight="1">
      <c r="A15" s="324"/>
      <c r="B15" s="24"/>
      <c r="C15" s="326"/>
      <c r="D15" s="24"/>
      <c r="E15" s="24"/>
      <c r="F15" s="43">
        <f t="shared" si="0"/>
        <v>0</v>
      </c>
    </row>
    <row r="16" spans="1:6" ht="15.75" customHeight="1">
      <c r="A16" s="324"/>
      <c r="B16" s="24"/>
      <c r="C16" s="326"/>
      <c r="D16" s="24"/>
      <c r="E16" s="24"/>
      <c r="F16" s="43">
        <f t="shared" si="0"/>
        <v>0</v>
      </c>
    </row>
    <row r="17" spans="1:6" ht="15.75" customHeight="1">
      <c r="A17" s="324"/>
      <c r="B17" s="24"/>
      <c r="C17" s="326"/>
      <c r="D17" s="24"/>
      <c r="E17" s="24"/>
      <c r="F17" s="43">
        <f t="shared" si="0"/>
        <v>0</v>
      </c>
    </row>
    <row r="18" spans="1:6" ht="15.75" customHeight="1">
      <c r="A18" s="324"/>
      <c r="B18" s="24"/>
      <c r="C18" s="326"/>
      <c r="D18" s="24"/>
      <c r="E18" s="24"/>
      <c r="F18" s="43">
        <f t="shared" si="0"/>
        <v>0</v>
      </c>
    </row>
    <row r="19" spans="1:6" ht="15.75" customHeight="1">
      <c r="A19" s="324"/>
      <c r="B19" s="24"/>
      <c r="C19" s="326"/>
      <c r="D19" s="24"/>
      <c r="E19" s="24"/>
      <c r="F19" s="43">
        <f t="shared" si="0"/>
        <v>0</v>
      </c>
    </row>
    <row r="20" spans="1:6" ht="15.75" customHeight="1">
      <c r="A20" s="324"/>
      <c r="B20" s="24"/>
      <c r="C20" s="326"/>
      <c r="D20" s="24"/>
      <c r="E20" s="24"/>
      <c r="F20" s="43">
        <f t="shared" si="0"/>
        <v>0</v>
      </c>
    </row>
    <row r="21" spans="1:6" ht="15.75" customHeight="1">
      <c r="A21" s="324"/>
      <c r="B21" s="24"/>
      <c r="C21" s="326"/>
      <c r="D21" s="24"/>
      <c r="E21" s="24"/>
      <c r="F21" s="43">
        <f t="shared" si="0"/>
        <v>0</v>
      </c>
    </row>
    <row r="22" spans="1:6" ht="15.75" customHeight="1" thickBot="1">
      <c r="A22" s="44"/>
      <c r="B22" s="25"/>
      <c r="C22" s="327"/>
      <c r="D22" s="25"/>
      <c r="E22" s="25"/>
      <c r="F22" s="45">
        <f t="shared" si="0"/>
        <v>0</v>
      </c>
    </row>
    <row r="23" spans="1:6" s="48" customFormat="1" ht="18" customHeight="1" thickBot="1">
      <c r="A23" s="116" t="s">
        <v>52</v>
      </c>
      <c r="B23" s="46">
        <f>SUM(B5:B22)</f>
        <v>438056839</v>
      </c>
      <c r="C23" s="81"/>
      <c r="D23" s="46">
        <f>SUM(D5:D22)</f>
        <v>0</v>
      </c>
      <c r="E23" s="46">
        <f>SUM(E5:E22)</f>
        <v>438056839</v>
      </c>
      <c r="F23" s="4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2/2018. (III.8)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8"/>
  <sheetViews>
    <sheetView zoomScale="130" zoomScaleNormal="130" zoomScaleSheetLayoutView="85" workbookViewId="0" topLeftCell="A85">
      <selection activeCell="I110" sqref="I110"/>
    </sheetView>
  </sheetViews>
  <sheetFormatPr defaultColWidth="9.00390625" defaultRowHeight="12.75"/>
  <cols>
    <col min="1" max="1" width="19.50390625" style="261" customWidth="1"/>
    <col min="2" max="2" width="72.00390625" style="262" customWidth="1"/>
    <col min="3" max="3" width="25.00390625" style="263" customWidth="1"/>
    <col min="4" max="16384" width="9.375" style="2" customWidth="1"/>
  </cols>
  <sheetData>
    <row r="1" spans="1:3" s="1" customFormat="1" ht="16.5" customHeight="1" thickBot="1">
      <c r="A1" s="127"/>
      <c r="B1" s="129"/>
      <c r="C1" s="347" t="str">
        <f>+CONCATENATE("4.1. melléklet a 2/",LEFT(ÖSSZEFÜGGÉSEK!A5,4),". (III.8.) önkormányzati rendelethez")</f>
        <v>4.1. melléklet a 2/2018. (III.8.) önkormányzati rendelethez</v>
      </c>
    </row>
    <row r="2" spans="1:3" s="56" customFormat="1" ht="21" customHeight="1">
      <c r="A2" s="268" t="s">
        <v>50</v>
      </c>
      <c r="B2" s="238" t="s">
        <v>162</v>
      </c>
      <c r="C2" s="240" t="s">
        <v>43</v>
      </c>
    </row>
    <row r="3" spans="1:3" s="56" customFormat="1" ht="16.5" thickBot="1">
      <c r="A3" s="130" t="s">
        <v>142</v>
      </c>
      <c r="B3" s="239" t="s">
        <v>329</v>
      </c>
      <c r="C3" s="337" t="s">
        <v>43</v>
      </c>
    </row>
    <row r="4" spans="1:3" s="57" customFormat="1" ht="15.75" customHeight="1" thickBot="1">
      <c r="A4" s="131"/>
      <c r="B4" s="131"/>
      <c r="C4" s="132" t="e">
        <f>#REF!</f>
        <v>#REF!</v>
      </c>
    </row>
    <row r="5" spans="1:3" ht="13.5" thickBot="1">
      <c r="A5" s="269" t="s">
        <v>144</v>
      </c>
      <c r="B5" s="133" t="s">
        <v>470</v>
      </c>
      <c r="C5" s="241" t="s">
        <v>44</v>
      </c>
    </row>
    <row r="6" spans="1:3" s="49" customFormat="1" ht="12.75" customHeight="1" thickBot="1">
      <c r="A6" s="120"/>
      <c r="B6" s="121" t="s">
        <v>422</v>
      </c>
      <c r="C6" s="122" t="s">
        <v>423</v>
      </c>
    </row>
    <row r="7" spans="1:3" s="49" customFormat="1" ht="15.75" customHeight="1" thickBot="1">
      <c r="A7" s="135"/>
      <c r="B7" s="136" t="s">
        <v>45</v>
      </c>
      <c r="C7" s="242"/>
    </row>
    <row r="8" spans="1:3" s="49" customFormat="1" ht="12" customHeight="1" thickBot="1">
      <c r="A8" s="28" t="s">
        <v>10</v>
      </c>
      <c r="B8" s="20" t="s">
        <v>184</v>
      </c>
      <c r="C8" s="181">
        <f>+C9+C10+C11+C12+C13+C14</f>
        <v>247872246</v>
      </c>
    </row>
    <row r="9" spans="1:3" s="58" customFormat="1" ht="12" customHeight="1">
      <c r="A9" s="297" t="s">
        <v>80</v>
      </c>
      <c r="B9" s="278" t="s">
        <v>185</v>
      </c>
      <c r="C9" s="184">
        <v>90355175</v>
      </c>
    </row>
    <row r="10" spans="1:3" s="59" customFormat="1" ht="12" customHeight="1">
      <c r="A10" s="298" t="s">
        <v>81</v>
      </c>
      <c r="B10" s="279" t="s">
        <v>186</v>
      </c>
      <c r="C10" s="183">
        <v>40610968</v>
      </c>
    </row>
    <row r="11" spans="1:3" s="59" customFormat="1" ht="12" customHeight="1">
      <c r="A11" s="298" t="s">
        <v>82</v>
      </c>
      <c r="B11" s="279" t="s">
        <v>458</v>
      </c>
      <c r="C11" s="183">
        <v>114074703</v>
      </c>
    </row>
    <row r="12" spans="1:3" s="59" customFormat="1" ht="12" customHeight="1">
      <c r="A12" s="298" t="s">
        <v>83</v>
      </c>
      <c r="B12" s="279" t="s">
        <v>187</v>
      </c>
      <c r="C12" s="183">
        <v>2831400</v>
      </c>
    </row>
    <row r="13" spans="1:3" s="59" customFormat="1" ht="12" customHeight="1">
      <c r="A13" s="298" t="s">
        <v>103</v>
      </c>
      <c r="B13" s="279" t="s">
        <v>427</v>
      </c>
      <c r="C13" s="183"/>
    </row>
    <row r="14" spans="1:3" s="58" customFormat="1" ht="12" customHeight="1" thickBot="1">
      <c r="A14" s="299" t="s">
        <v>84</v>
      </c>
      <c r="B14" s="348" t="s">
        <v>483</v>
      </c>
      <c r="C14" s="183"/>
    </row>
    <row r="15" spans="1:3" s="58" customFormat="1" ht="12" customHeight="1" thickBot="1">
      <c r="A15" s="28" t="s">
        <v>11</v>
      </c>
      <c r="B15" s="176" t="s">
        <v>188</v>
      </c>
      <c r="C15" s="181">
        <f>+C16+C17+C18+C19+C20</f>
        <v>183173771</v>
      </c>
    </row>
    <row r="16" spans="1:3" s="58" customFormat="1" ht="12" customHeight="1">
      <c r="A16" s="297" t="s">
        <v>86</v>
      </c>
      <c r="B16" s="278" t="s">
        <v>189</v>
      </c>
      <c r="C16" s="184"/>
    </row>
    <row r="17" spans="1:3" s="58" customFormat="1" ht="12" customHeight="1">
      <c r="A17" s="298" t="s">
        <v>87</v>
      </c>
      <c r="B17" s="279" t="s">
        <v>190</v>
      </c>
      <c r="C17" s="183"/>
    </row>
    <row r="18" spans="1:3" s="58" customFormat="1" ht="12" customHeight="1">
      <c r="A18" s="298" t="s">
        <v>88</v>
      </c>
      <c r="B18" s="279" t="s">
        <v>353</v>
      </c>
      <c r="C18" s="183"/>
    </row>
    <row r="19" spans="1:3" s="58" customFormat="1" ht="12" customHeight="1">
      <c r="A19" s="298" t="s">
        <v>89</v>
      </c>
      <c r="B19" s="279" t="s">
        <v>354</v>
      </c>
      <c r="C19" s="183"/>
    </row>
    <row r="20" spans="1:3" s="58" customFormat="1" ht="12" customHeight="1">
      <c r="A20" s="298" t="s">
        <v>90</v>
      </c>
      <c r="B20" s="279" t="s">
        <v>191</v>
      </c>
      <c r="C20" s="183">
        <v>183173771</v>
      </c>
    </row>
    <row r="21" spans="1:3" s="59" customFormat="1" ht="12" customHeight="1" thickBot="1">
      <c r="A21" s="299" t="s">
        <v>99</v>
      </c>
      <c r="B21" s="348" t="s">
        <v>484</v>
      </c>
      <c r="C21" s="185"/>
    </row>
    <row r="22" spans="1:3" s="59" customFormat="1" ht="12" customHeight="1" thickBot="1">
      <c r="A22" s="28" t="s">
        <v>12</v>
      </c>
      <c r="B22" s="20" t="s">
        <v>193</v>
      </c>
      <c r="C22" s="181">
        <f>+C23+C24+C25+C26+C27</f>
        <v>438056839</v>
      </c>
    </row>
    <row r="23" spans="1:3" s="59" customFormat="1" ht="12" customHeight="1">
      <c r="A23" s="297" t="s">
        <v>69</v>
      </c>
      <c r="B23" s="278" t="s">
        <v>194</v>
      </c>
      <c r="C23" s="184"/>
    </row>
    <row r="24" spans="1:3" s="58" customFormat="1" ht="12" customHeight="1">
      <c r="A24" s="298" t="s">
        <v>70</v>
      </c>
      <c r="B24" s="279" t="s">
        <v>195</v>
      </c>
      <c r="C24" s="183"/>
    </row>
    <row r="25" spans="1:3" s="59" customFormat="1" ht="12" customHeight="1">
      <c r="A25" s="298" t="s">
        <v>71</v>
      </c>
      <c r="B25" s="279" t="s">
        <v>355</v>
      </c>
      <c r="C25" s="183"/>
    </row>
    <row r="26" spans="1:3" s="59" customFormat="1" ht="12" customHeight="1">
      <c r="A26" s="298" t="s">
        <v>72</v>
      </c>
      <c r="B26" s="279" t="s">
        <v>356</v>
      </c>
      <c r="C26" s="183"/>
    </row>
    <row r="27" spans="1:3" s="59" customFormat="1" ht="12" customHeight="1">
      <c r="A27" s="298" t="s">
        <v>117</v>
      </c>
      <c r="B27" s="279" t="s">
        <v>196</v>
      </c>
      <c r="C27" s="183">
        <v>438056839</v>
      </c>
    </row>
    <row r="28" spans="1:3" s="59" customFormat="1" ht="12" customHeight="1" thickBot="1">
      <c r="A28" s="299" t="s">
        <v>118</v>
      </c>
      <c r="B28" s="348" t="s">
        <v>476</v>
      </c>
      <c r="C28" s="349">
        <v>438056839</v>
      </c>
    </row>
    <row r="29" spans="1:3" s="59" customFormat="1" ht="12" customHeight="1" thickBot="1">
      <c r="A29" s="28" t="s">
        <v>119</v>
      </c>
      <c r="B29" s="20" t="s">
        <v>468</v>
      </c>
      <c r="C29" s="187">
        <f>+C30+C34+C35+C36</f>
        <v>23371033</v>
      </c>
    </row>
    <row r="30" spans="1:3" s="59" customFormat="1" ht="12" customHeight="1">
      <c r="A30" s="297" t="s">
        <v>198</v>
      </c>
      <c r="B30" s="278" t="s">
        <v>463</v>
      </c>
      <c r="C30" s="273">
        <f>+C31+C32+C33</f>
        <v>6080185</v>
      </c>
    </row>
    <row r="31" spans="1:3" s="59" customFormat="1" ht="12" customHeight="1">
      <c r="A31" s="298" t="s">
        <v>199</v>
      </c>
      <c r="B31" s="279" t="s">
        <v>464</v>
      </c>
      <c r="C31" s="183"/>
    </row>
    <row r="32" spans="1:3" s="59" customFormat="1" ht="12" customHeight="1">
      <c r="A32" s="298" t="s">
        <v>200</v>
      </c>
      <c r="B32" s="279" t="s">
        <v>465</v>
      </c>
      <c r="C32" s="183">
        <v>6080185</v>
      </c>
    </row>
    <row r="33" spans="1:3" s="59" customFormat="1" ht="12" customHeight="1">
      <c r="A33" s="298" t="s">
        <v>201</v>
      </c>
      <c r="B33" s="279" t="s">
        <v>466</v>
      </c>
      <c r="C33" s="183"/>
    </row>
    <row r="34" spans="1:3" s="59" customFormat="1" ht="12" customHeight="1">
      <c r="A34" s="298" t="s">
        <v>460</v>
      </c>
      <c r="B34" s="279" t="s">
        <v>202</v>
      </c>
      <c r="C34" s="183">
        <v>2886771</v>
      </c>
    </row>
    <row r="35" spans="1:3" s="59" customFormat="1" ht="12" customHeight="1">
      <c r="A35" s="298" t="s">
        <v>461</v>
      </c>
      <c r="B35" s="279" t="s">
        <v>203</v>
      </c>
      <c r="C35" s="183"/>
    </row>
    <row r="36" spans="1:3" s="59" customFormat="1" ht="12" customHeight="1" thickBot="1">
      <c r="A36" s="299" t="s">
        <v>462</v>
      </c>
      <c r="B36" s="339" t="s">
        <v>204</v>
      </c>
      <c r="C36" s="185">
        <v>14404077</v>
      </c>
    </row>
    <row r="37" spans="1:3" s="59" customFormat="1" ht="12" customHeight="1" thickBot="1">
      <c r="A37" s="28" t="s">
        <v>14</v>
      </c>
      <c r="B37" s="20" t="s">
        <v>363</v>
      </c>
      <c r="C37" s="181">
        <f>SUM(C38:C48)</f>
        <v>9124000</v>
      </c>
    </row>
    <row r="38" spans="1:3" s="59" customFormat="1" ht="12" customHeight="1">
      <c r="A38" s="297" t="s">
        <v>73</v>
      </c>
      <c r="B38" s="278" t="s">
        <v>207</v>
      </c>
      <c r="C38" s="184">
        <v>5210000</v>
      </c>
    </row>
    <row r="39" spans="1:3" s="59" customFormat="1" ht="12" customHeight="1">
      <c r="A39" s="298" t="s">
        <v>74</v>
      </c>
      <c r="B39" s="279" t="s">
        <v>208</v>
      </c>
      <c r="C39" s="183">
        <v>750000</v>
      </c>
    </row>
    <row r="40" spans="1:3" s="59" customFormat="1" ht="12" customHeight="1">
      <c r="A40" s="298" t="s">
        <v>75</v>
      </c>
      <c r="B40" s="279" t="s">
        <v>209</v>
      </c>
      <c r="C40" s="183"/>
    </row>
    <row r="41" spans="1:3" s="59" customFormat="1" ht="12" customHeight="1">
      <c r="A41" s="298" t="s">
        <v>121</v>
      </c>
      <c r="B41" s="279" t="s">
        <v>210</v>
      </c>
      <c r="C41" s="183">
        <v>3164000</v>
      </c>
    </row>
    <row r="42" spans="1:3" s="59" customFormat="1" ht="12" customHeight="1">
      <c r="A42" s="298" t="s">
        <v>122</v>
      </c>
      <c r="B42" s="279" t="s">
        <v>211</v>
      </c>
      <c r="C42" s="183"/>
    </row>
    <row r="43" spans="1:3" s="59" customFormat="1" ht="12" customHeight="1">
      <c r="A43" s="298" t="s">
        <v>123</v>
      </c>
      <c r="B43" s="279" t="s">
        <v>212</v>
      </c>
      <c r="C43" s="183"/>
    </row>
    <row r="44" spans="1:3" s="59" customFormat="1" ht="12" customHeight="1">
      <c r="A44" s="298" t="s">
        <v>124</v>
      </c>
      <c r="B44" s="279" t="s">
        <v>213</v>
      </c>
      <c r="C44" s="183"/>
    </row>
    <row r="45" spans="1:3" s="59" customFormat="1" ht="12" customHeight="1">
      <c r="A45" s="298" t="s">
        <v>125</v>
      </c>
      <c r="B45" s="279" t="s">
        <v>467</v>
      </c>
      <c r="C45" s="183"/>
    </row>
    <row r="46" spans="1:3" s="59" customFormat="1" ht="12" customHeight="1">
      <c r="A46" s="298" t="s">
        <v>205</v>
      </c>
      <c r="B46" s="279" t="s">
        <v>215</v>
      </c>
      <c r="C46" s="186"/>
    </row>
    <row r="47" spans="1:3" s="59" customFormat="1" ht="12" customHeight="1">
      <c r="A47" s="299" t="s">
        <v>206</v>
      </c>
      <c r="B47" s="280" t="s">
        <v>365</v>
      </c>
      <c r="C47" s="267"/>
    </row>
    <row r="48" spans="1:3" s="59" customFormat="1" ht="12" customHeight="1" thickBot="1">
      <c r="A48" s="299" t="s">
        <v>364</v>
      </c>
      <c r="B48" s="348" t="s">
        <v>485</v>
      </c>
      <c r="C48" s="351"/>
    </row>
    <row r="49" spans="1:3" s="59" customFormat="1" ht="12" customHeight="1" thickBot="1">
      <c r="A49" s="28" t="s">
        <v>15</v>
      </c>
      <c r="B49" s="20" t="s">
        <v>217</v>
      </c>
      <c r="C49" s="181">
        <f>SUM(C50:C54)</f>
        <v>0</v>
      </c>
    </row>
    <row r="50" spans="1:3" s="59" customFormat="1" ht="12" customHeight="1">
      <c r="A50" s="297" t="s">
        <v>76</v>
      </c>
      <c r="B50" s="278" t="s">
        <v>221</v>
      </c>
      <c r="C50" s="320"/>
    </row>
    <row r="51" spans="1:3" s="59" customFormat="1" ht="12" customHeight="1">
      <c r="A51" s="298" t="s">
        <v>77</v>
      </c>
      <c r="B51" s="279" t="s">
        <v>222</v>
      </c>
      <c r="C51" s="186"/>
    </row>
    <row r="52" spans="1:3" s="59" customFormat="1" ht="12" customHeight="1">
      <c r="A52" s="298" t="s">
        <v>218</v>
      </c>
      <c r="B52" s="279" t="s">
        <v>223</v>
      </c>
      <c r="C52" s="186"/>
    </row>
    <row r="53" spans="1:3" s="59" customFormat="1" ht="12" customHeight="1">
      <c r="A53" s="298" t="s">
        <v>219</v>
      </c>
      <c r="B53" s="279" t="s">
        <v>224</v>
      </c>
      <c r="C53" s="186"/>
    </row>
    <row r="54" spans="1:3" s="59" customFormat="1" ht="12" customHeight="1" thickBot="1">
      <c r="A54" s="299" t="s">
        <v>220</v>
      </c>
      <c r="B54" s="280" t="s">
        <v>225</v>
      </c>
      <c r="C54" s="267"/>
    </row>
    <row r="55" spans="1:3" s="59" customFormat="1" ht="12" customHeight="1" thickBot="1">
      <c r="A55" s="28" t="s">
        <v>126</v>
      </c>
      <c r="B55" s="20" t="s">
        <v>226</v>
      </c>
      <c r="C55" s="181">
        <f>SUM(C56:C58)</f>
        <v>0</v>
      </c>
    </row>
    <row r="56" spans="1:3" s="59" customFormat="1" ht="12" customHeight="1">
      <c r="A56" s="297" t="s">
        <v>78</v>
      </c>
      <c r="B56" s="278" t="s">
        <v>227</v>
      </c>
      <c r="C56" s="184"/>
    </row>
    <row r="57" spans="1:3" s="59" customFormat="1" ht="12" customHeight="1">
      <c r="A57" s="298" t="s">
        <v>79</v>
      </c>
      <c r="B57" s="279" t="s">
        <v>357</v>
      </c>
      <c r="C57" s="183"/>
    </row>
    <row r="58" spans="1:3" s="59" customFormat="1" ht="12" customHeight="1">
      <c r="A58" s="298" t="s">
        <v>230</v>
      </c>
      <c r="B58" s="279" t="s">
        <v>228</v>
      </c>
      <c r="C58" s="183"/>
    </row>
    <row r="59" spans="1:3" s="59" customFormat="1" ht="12" customHeight="1" thickBot="1">
      <c r="A59" s="299" t="s">
        <v>231</v>
      </c>
      <c r="B59" s="280" t="s">
        <v>229</v>
      </c>
      <c r="C59" s="185"/>
    </row>
    <row r="60" spans="1:3" s="59" customFormat="1" ht="12" customHeight="1" thickBot="1">
      <c r="A60" s="28" t="s">
        <v>17</v>
      </c>
      <c r="B60" s="176" t="s">
        <v>232</v>
      </c>
      <c r="C60" s="181">
        <f>SUM(C61:C63)</f>
        <v>0</v>
      </c>
    </row>
    <row r="61" spans="1:3" s="59" customFormat="1" ht="12" customHeight="1">
      <c r="A61" s="297" t="s">
        <v>127</v>
      </c>
      <c r="B61" s="278" t="s">
        <v>234</v>
      </c>
      <c r="C61" s="186"/>
    </row>
    <row r="62" spans="1:3" s="59" customFormat="1" ht="12" customHeight="1">
      <c r="A62" s="298" t="s">
        <v>128</v>
      </c>
      <c r="B62" s="279" t="s">
        <v>358</v>
      </c>
      <c r="C62" s="186"/>
    </row>
    <row r="63" spans="1:3" s="59" customFormat="1" ht="12" customHeight="1">
      <c r="A63" s="298" t="s">
        <v>166</v>
      </c>
      <c r="B63" s="279" t="s">
        <v>235</v>
      </c>
      <c r="C63" s="186"/>
    </row>
    <row r="64" spans="1:3" s="59" customFormat="1" ht="12" customHeight="1" thickBot="1">
      <c r="A64" s="299" t="s">
        <v>233</v>
      </c>
      <c r="B64" s="280" t="s">
        <v>236</v>
      </c>
      <c r="C64" s="186"/>
    </row>
    <row r="65" spans="1:3" s="59" customFormat="1" ht="12" customHeight="1" thickBot="1">
      <c r="A65" s="28" t="s">
        <v>18</v>
      </c>
      <c r="B65" s="20" t="s">
        <v>237</v>
      </c>
      <c r="C65" s="187">
        <f>+C8+C15+C22+C29+C37+C49+C55+C60</f>
        <v>901597889</v>
      </c>
    </row>
    <row r="66" spans="1:3" s="59" customFormat="1" ht="12" customHeight="1" thickBot="1">
      <c r="A66" s="300" t="s">
        <v>325</v>
      </c>
      <c r="B66" s="176" t="s">
        <v>239</v>
      </c>
      <c r="C66" s="181">
        <f>SUM(C67:C69)</f>
        <v>0</v>
      </c>
    </row>
    <row r="67" spans="1:3" s="59" customFormat="1" ht="12" customHeight="1">
      <c r="A67" s="297" t="s">
        <v>267</v>
      </c>
      <c r="B67" s="278" t="s">
        <v>240</v>
      </c>
      <c r="C67" s="186"/>
    </row>
    <row r="68" spans="1:3" s="59" customFormat="1" ht="12" customHeight="1">
      <c r="A68" s="298" t="s">
        <v>276</v>
      </c>
      <c r="B68" s="279" t="s">
        <v>241</v>
      </c>
      <c r="C68" s="186"/>
    </row>
    <row r="69" spans="1:3" s="59" customFormat="1" ht="12" customHeight="1" thickBot="1">
      <c r="A69" s="299" t="s">
        <v>277</v>
      </c>
      <c r="B69" s="281" t="s">
        <v>390</v>
      </c>
      <c r="C69" s="186"/>
    </row>
    <row r="70" spans="1:3" s="59" customFormat="1" ht="12" customHeight="1" thickBot="1">
      <c r="A70" s="300" t="s">
        <v>243</v>
      </c>
      <c r="B70" s="176" t="s">
        <v>244</v>
      </c>
      <c r="C70" s="181">
        <f>SUM(C71:C74)</f>
        <v>0</v>
      </c>
    </row>
    <row r="71" spans="1:3" s="59" customFormat="1" ht="12" customHeight="1">
      <c r="A71" s="297" t="s">
        <v>104</v>
      </c>
      <c r="B71" s="278" t="s">
        <v>245</v>
      </c>
      <c r="C71" s="186"/>
    </row>
    <row r="72" spans="1:3" s="59" customFormat="1" ht="12" customHeight="1">
      <c r="A72" s="298" t="s">
        <v>105</v>
      </c>
      <c r="B72" s="279" t="s">
        <v>478</v>
      </c>
      <c r="C72" s="186"/>
    </row>
    <row r="73" spans="1:3" s="59" customFormat="1" ht="12" customHeight="1">
      <c r="A73" s="298" t="s">
        <v>268</v>
      </c>
      <c r="B73" s="279" t="s">
        <v>246</v>
      </c>
      <c r="C73" s="186"/>
    </row>
    <row r="74" spans="1:3" s="59" customFormat="1" ht="12" customHeight="1" thickBot="1">
      <c r="A74" s="299" t="s">
        <v>269</v>
      </c>
      <c r="B74" s="178" t="s">
        <v>479</v>
      </c>
      <c r="C74" s="186"/>
    </row>
    <row r="75" spans="1:3" s="59" customFormat="1" ht="12" customHeight="1" thickBot="1">
      <c r="A75" s="300" t="s">
        <v>247</v>
      </c>
      <c r="B75" s="176" t="s">
        <v>248</v>
      </c>
      <c r="C75" s="181">
        <f>SUM(C76:C77)</f>
        <v>0</v>
      </c>
    </row>
    <row r="76" spans="1:3" s="59" customFormat="1" ht="12" customHeight="1">
      <c r="A76" s="297" t="s">
        <v>270</v>
      </c>
      <c r="B76" s="278" t="s">
        <v>249</v>
      </c>
      <c r="C76" s="186"/>
    </row>
    <row r="77" spans="1:3" s="59" customFormat="1" ht="12" customHeight="1" thickBot="1">
      <c r="A77" s="299" t="s">
        <v>271</v>
      </c>
      <c r="B77" s="280" t="s">
        <v>250</v>
      </c>
      <c r="C77" s="186"/>
    </row>
    <row r="78" spans="1:3" s="58" customFormat="1" ht="12" customHeight="1" thickBot="1">
      <c r="A78" s="300" t="s">
        <v>251</v>
      </c>
      <c r="B78" s="176" t="s">
        <v>252</v>
      </c>
      <c r="C78" s="181">
        <f>SUM(C79:C81)</f>
        <v>0</v>
      </c>
    </row>
    <row r="79" spans="1:3" s="59" customFormat="1" ht="12" customHeight="1">
      <c r="A79" s="297" t="s">
        <v>272</v>
      </c>
      <c r="B79" s="278" t="s">
        <v>253</v>
      </c>
      <c r="C79" s="186"/>
    </row>
    <row r="80" spans="1:3" s="59" customFormat="1" ht="12" customHeight="1">
      <c r="A80" s="298" t="s">
        <v>273</v>
      </c>
      <c r="B80" s="279" t="s">
        <v>254</v>
      </c>
      <c r="C80" s="186"/>
    </row>
    <row r="81" spans="1:3" s="59" customFormat="1" ht="12" customHeight="1" thickBot="1">
      <c r="A81" s="299" t="s">
        <v>274</v>
      </c>
      <c r="B81" s="280" t="s">
        <v>480</v>
      </c>
      <c r="C81" s="186"/>
    </row>
    <row r="82" spans="1:3" s="59" customFormat="1" ht="12" customHeight="1" thickBot="1">
      <c r="A82" s="300" t="s">
        <v>255</v>
      </c>
      <c r="B82" s="176" t="s">
        <v>275</v>
      </c>
      <c r="C82" s="181">
        <f>SUM(C83:C86)</f>
        <v>0</v>
      </c>
    </row>
    <row r="83" spans="1:3" s="59" customFormat="1" ht="12" customHeight="1">
      <c r="A83" s="301" t="s">
        <v>256</v>
      </c>
      <c r="B83" s="278" t="s">
        <v>257</v>
      </c>
      <c r="C83" s="186"/>
    </row>
    <row r="84" spans="1:3" s="59" customFormat="1" ht="12" customHeight="1">
      <c r="A84" s="302" t="s">
        <v>258</v>
      </c>
      <c r="B84" s="279" t="s">
        <v>259</v>
      </c>
      <c r="C84" s="186"/>
    </row>
    <row r="85" spans="1:3" s="59" customFormat="1" ht="12" customHeight="1">
      <c r="A85" s="302" t="s">
        <v>260</v>
      </c>
      <c r="B85" s="279" t="s">
        <v>261</v>
      </c>
      <c r="C85" s="186"/>
    </row>
    <row r="86" spans="1:3" s="58" customFormat="1" ht="12" customHeight="1" thickBot="1">
      <c r="A86" s="303" t="s">
        <v>262</v>
      </c>
      <c r="B86" s="280" t="s">
        <v>263</v>
      </c>
      <c r="C86" s="186"/>
    </row>
    <row r="87" spans="1:3" s="58" customFormat="1" ht="12" customHeight="1" thickBot="1">
      <c r="A87" s="300" t="s">
        <v>264</v>
      </c>
      <c r="B87" s="176" t="s">
        <v>404</v>
      </c>
      <c r="C87" s="321"/>
    </row>
    <row r="88" spans="1:3" s="58" customFormat="1" ht="12" customHeight="1" thickBot="1">
      <c r="A88" s="300" t="s">
        <v>428</v>
      </c>
      <c r="B88" s="176" t="s">
        <v>265</v>
      </c>
      <c r="C88" s="321"/>
    </row>
    <row r="89" spans="1:3" s="58" customFormat="1" ht="12" customHeight="1" thickBot="1">
      <c r="A89" s="300" t="s">
        <v>429</v>
      </c>
      <c r="B89" s="285" t="s">
        <v>407</v>
      </c>
      <c r="C89" s="187">
        <f>+C66+C70+C75+C78+C82+C88+C87</f>
        <v>0</v>
      </c>
    </row>
    <row r="90" spans="1:3" s="58" customFormat="1" ht="12" customHeight="1" thickBot="1">
      <c r="A90" s="304" t="s">
        <v>430</v>
      </c>
      <c r="B90" s="286" t="s">
        <v>431</v>
      </c>
      <c r="C90" s="187">
        <f>+C65+C89</f>
        <v>901597889</v>
      </c>
    </row>
    <row r="91" spans="1:3" s="59" customFormat="1" ht="15" customHeight="1" thickBot="1">
      <c r="A91" s="141"/>
      <c r="B91" s="142"/>
      <c r="C91" s="247"/>
    </row>
    <row r="92" spans="1:3" s="49" customFormat="1" ht="16.5" customHeight="1" thickBot="1">
      <c r="A92" s="145"/>
      <c r="B92" s="146" t="s">
        <v>46</v>
      </c>
      <c r="C92" s="249"/>
    </row>
    <row r="93" spans="1:3" s="60" customFormat="1" ht="12" customHeight="1" thickBot="1">
      <c r="A93" s="270" t="s">
        <v>10</v>
      </c>
      <c r="B93" s="27" t="s">
        <v>435</v>
      </c>
      <c r="C93" s="180">
        <f>+C94+C95+C96+C97+C98+C111</f>
        <v>291542252</v>
      </c>
    </row>
    <row r="94" spans="1:3" ht="12" customHeight="1">
      <c r="A94" s="305" t="s">
        <v>80</v>
      </c>
      <c r="B94" s="9" t="s">
        <v>40</v>
      </c>
      <c r="C94" s="182">
        <v>161920896</v>
      </c>
    </row>
    <row r="95" spans="1:3" ht="12" customHeight="1">
      <c r="A95" s="298" t="s">
        <v>81</v>
      </c>
      <c r="B95" s="7" t="s">
        <v>129</v>
      </c>
      <c r="C95" s="183">
        <v>16146072</v>
      </c>
    </row>
    <row r="96" spans="1:3" ht="12" customHeight="1">
      <c r="A96" s="298" t="s">
        <v>82</v>
      </c>
      <c r="B96" s="7" t="s">
        <v>102</v>
      </c>
      <c r="C96" s="185">
        <v>94945284</v>
      </c>
    </row>
    <row r="97" spans="1:3" ht="12" customHeight="1">
      <c r="A97" s="298" t="s">
        <v>83</v>
      </c>
      <c r="B97" s="10" t="s">
        <v>130</v>
      </c>
      <c r="C97" s="185">
        <v>4430000</v>
      </c>
    </row>
    <row r="98" spans="1:3" ht="12" customHeight="1">
      <c r="A98" s="298" t="s">
        <v>94</v>
      </c>
      <c r="B98" s="18" t="s">
        <v>131</v>
      </c>
      <c r="C98" s="185">
        <v>8600000</v>
      </c>
    </row>
    <row r="99" spans="1:3" ht="12" customHeight="1">
      <c r="A99" s="298" t="s">
        <v>84</v>
      </c>
      <c r="B99" s="7" t="s">
        <v>432</v>
      </c>
      <c r="C99" s="185"/>
    </row>
    <row r="100" spans="1:3" ht="12" customHeight="1">
      <c r="A100" s="298" t="s">
        <v>85</v>
      </c>
      <c r="B100" s="96" t="s">
        <v>370</v>
      </c>
      <c r="C100" s="185"/>
    </row>
    <row r="101" spans="1:3" ht="12" customHeight="1">
      <c r="A101" s="298" t="s">
        <v>95</v>
      </c>
      <c r="B101" s="96" t="s">
        <v>369</v>
      </c>
      <c r="C101" s="185"/>
    </row>
    <row r="102" spans="1:3" ht="12" customHeight="1">
      <c r="A102" s="298" t="s">
        <v>96</v>
      </c>
      <c r="B102" s="96" t="s">
        <v>281</v>
      </c>
      <c r="C102" s="185"/>
    </row>
    <row r="103" spans="1:3" ht="12" customHeight="1">
      <c r="A103" s="298" t="s">
        <v>97</v>
      </c>
      <c r="B103" s="97" t="s">
        <v>282</v>
      </c>
      <c r="C103" s="185"/>
    </row>
    <row r="104" spans="1:3" ht="12" customHeight="1">
      <c r="A104" s="298" t="s">
        <v>98</v>
      </c>
      <c r="B104" s="97" t="s">
        <v>283</v>
      </c>
      <c r="C104" s="185"/>
    </row>
    <row r="105" spans="1:3" ht="12" customHeight="1">
      <c r="A105" s="298" t="s">
        <v>100</v>
      </c>
      <c r="B105" s="96" t="s">
        <v>284</v>
      </c>
      <c r="C105" s="185"/>
    </row>
    <row r="106" spans="1:3" ht="12" customHeight="1">
      <c r="A106" s="298" t="s">
        <v>132</v>
      </c>
      <c r="B106" s="96" t="s">
        <v>285</v>
      </c>
      <c r="C106" s="185"/>
    </row>
    <row r="107" spans="1:3" ht="12" customHeight="1">
      <c r="A107" s="298" t="s">
        <v>279</v>
      </c>
      <c r="B107" s="97" t="s">
        <v>286</v>
      </c>
      <c r="C107" s="185"/>
    </row>
    <row r="108" spans="1:3" ht="12" customHeight="1">
      <c r="A108" s="306" t="s">
        <v>280</v>
      </c>
      <c r="B108" s="98" t="s">
        <v>287</v>
      </c>
      <c r="C108" s="185"/>
    </row>
    <row r="109" spans="1:3" ht="12" customHeight="1">
      <c r="A109" s="298" t="s">
        <v>367</v>
      </c>
      <c r="B109" s="98" t="s">
        <v>288</v>
      </c>
      <c r="C109" s="185"/>
    </row>
    <row r="110" spans="1:3" ht="12" customHeight="1">
      <c r="A110" s="298" t="s">
        <v>368</v>
      </c>
      <c r="B110" s="97" t="s">
        <v>289</v>
      </c>
      <c r="C110" s="183"/>
    </row>
    <row r="111" spans="1:3" ht="12" customHeight="1">
      <c r="A111" s="298" t="s">
        <v>372</v>
      </c>
      <c r="B111" s="10" t="s">
        <v>41</v>
      </c>
      <c r="C111" s="183">
        <v>5500000</v>
      </c>
    </row>
    <row r="112" spans="1:3" ht="12" customHeight="1">
      <c r="A112" s="299" t="s">
        <v>373</v>
      </c>
      <c r="B112" s="7" t="s">
        <v>433</v>
      </c>
      <c r="C112" s="185">
        <v>4500000</v>
      </c>
    </row>
    <row r="113" spans="1:3" ht="12" customHeight="1" thickBot="1">
      <c r="A113" s="307" t="s">
        <v>374</v>
      </c>
      <c r="B113" s="99" t="s">
        <v>434</v>
      </c>
      <c r="C113" s="189">
        <v>1000000</v>
      </c>
    </row>
    <row r="114" spans="1:3" ht="12" customHeight="1" thickBot="1">
      <c r="A114" s="28" t="s">
        <v>11</v>
      </c>
      <c r="B114" s="26" t="s">
        <v>290</v>
      </c>
      <c r="C114" s="181">
        <f>+C115+C117+C119</f>
        <v>438056839</v>
      </c>
    </row>
    <row r="115" spans="1:3" ht="12" customHeight="1">
      <c r="A115" s="297" t="s">
        <v>86</v>
      </c>
      <c r="B115" s="7" t="s">
        <v>165</v>
      </c>
      <c r="C115" s="184">
        <v>438056839</v>
      </c>
    </row>
    <row r="116" spans="1:3" ht="12" customHeight="1">
      <c r="A116" s="297" t="s">
        <v>87</v>
      </c>
      <c r="B116" s="11" t="s">
        <v>294</v>
      </c>
      <c r="C116" s="184">
        <v>438056839</v>
      </c>
    </row>
    <row r="117" spans="1:3" ht="12" customHeight="1">
      <c r="A117" s="297" t="s">
        <v>88</v>
      </c>
      <c r="B117" s="11" t="s">
        <v>133</v>
      </c>
      <c r="C117" s="183"/>
    </row>
    <row r="118" spans="1:3" ht="12" customHeight="1">
      <c r="A118" s="297" t="s">
        <v>89</v>
      </c>
      <c r="B118" s="11" t="s">
        <v>295</v>
      </c>
      <c r="C118" s="169"/>
    </row>
    <row r="119" spans="1:3" ht="12" customHeight="1">
      <c r="A119" s="297" t="s">
        <v>90</v>
      </c>
      <c r="B119" s="178" t="s">
        <v>167</v>
      </c>
      <c r="C119" s="169"/>
    </row>
    <row r="120" spans="1:3" ht="12" customHeight="1">
      <c r="A120" s="297" t="s">
        <v>99</v>
      </c>
      <c r="B120" s="177" t="s">
        <v>359</v>
      </c>
      <c r="C120" s="169"/>
    </row>
    <row r="121" spans="1:3" ht="12" customHeight="1">
      <c r="A121" s="297" t="s">
        <v>101</v>
      </c>
      <c r="B121" s="274" t="s">
        <v>300</v>
      </c>
      <c r="C121" s="169"/>
    </row>
    <row r="122" spans="1:3" ht="12" customHeight="1">
      <c r="A122" s="297" t="s">
        <v>134</v>
      </c>
      <c r="B122" s="97" t="s">
        <v>283</v>
      </c>
      <c r="C122" s="169"/>
    </row>
    <row r="123" spans="1:3" ht="12" customHeight="1">
      <c r="A123" s="297" t="s">
        <v>135</v>
      </c>
      <c r="B123" s="97" t="s">
        <v>299</v>
      </c>
      <c r="C123" s="169"/>
    </row>
    <row r="124" spans="1:3" ht="12" customHeight="1">
      <c r="A124" s="297" t="s">
        <v>136</v>
      </c>
      <c r="B124" s="97" t="s">
        <v>298</v>
      </c>
      <c r="C124" s="169"/>
    </row>
    <row r="125" spans="1:3" ht="12" customHeight="1">
      <c r="A125" s="297" t="s">
        <v>291</v>
      </c>
      <c r="B125" s="97" t="s">
        <v>286</v>
      </c>
      <c r="C125" s="169"/>
    </row>
    <row r="126" spans="1:3" ht="12" customHeight="1">
      <c r="A126" s="297" t="s">
        <v>292</v>
      </c>
      <c r="B126" s="97" t="s">
        <v>297</v>
      </c>
      <c r="C126" s="169"/>
    </row>
    <row r="127" spans="1:3" ht="12" customHeight="1" thickBot="1">
      <c r="A127" s="306" t="s">
        <v>293</v>
      </c>
      <c r="B127" s="97" t="s">
        <v>296</v>
      </c>
      <c r="C127" s="170"/>
    </row>
    <row r="128" spans="1:3" ht="12" customHeight="1" thickBot="1">
      <c r="A128" s="28" t="s">
        <v>12</v>
      </c>
      <c r="B128" s="84" t="s">
        <v>377</v>
      </c>
      <c r="C128" s="181">
        <f>+C93+C114</f>
        <v>729599091</v>
      </c>
    </row>
    <row r="129" spans="1:3" ht="12" customHeight="1" thickBot="1">
      <c r="A129" s="28" t="s">
        <v>13</v>
      </c>
      <c r="B129" s="84" t="s">
        <v>378</v>
      </c>
      <c r="C129" s="181">
        <f>+C130+C131+C132</f>
        <v>0</v>
      </c>
    </row>
    <row r="130" spans="1:3" s="60" customFormat="1" ht="12" customHeight="1">
      <c r="A130" s="297" t="s">
        <v>198</v>
      </c>
      <c r="B130" s="8" t="s">
        <v>438</v>
      </c>
      <c r="C130" s="169"/>
    </row>
    <row r="131" spans="1:3" ht="12" customHeight="1">
      <c r="A131" s="297" t="s">
        <v>199</v>
      </c>
      <c r="B131" s="8" t="s">
        <v>386</v>
      </c>
      <c r="C131" s="169"/>
    </row>
    <row r="132" spans="1:3" ht="12" customHeight="1" thickBot="1">
      <c r="A132" s="306" t="s">
        <v>200</v>
      </c>
      <c r="B132" s="6" t="s">
        <v>437</v>
      </c>
      <c r="C132" s="169"/>
    </row>
    <row r="133" spans="1:3" ht="12" customHeight="1" thickBot="1">
      <c r="A133" s="28" t="s">
        <v>14</v>
      </c>
      <c r="B133" s="84" t="s">
        <v>379</v>
      </c>
      <c r="C133" s="181">
        <f>+C134+C135+C136+C137+C138+C139</f>
        <v>0</v>
      </c>
    </row>
    <row r="134" spans="1:3" ht="12" customHeight="1">
      <c r="A134" s="297" t="s">
        <v>73</v>
      </c>
      <c r="B134" s="8" t="s">
        <v>388</v>
      </c>
      <c r="C134" s="169"/>
    </row>
    <row r="135" spans="1:3" ht="12" customHeight="1">
      <c r="A135" s="297" t="s">
        <v>74</v>
      </c>
      <c r="B135" s="8" t="s">
        <v>380</v>
      </c>
      <c r="C135" s="169"/>
    </row>
    <row r="136" spans="1:3" ht="12" customHeight="1">
      <c r="A136" s="297" t="s">
        <v>75</v>
      </c>
      <c r="B136" s="8" t="s">
        <v>381</v>
      </c>
      <c r="C136" s="169"/>
    </row>
    <row r="137" spans="1:3" ht="12" customHeight="1">
      <c r="A137" s="297" t="s">
        <v>121</v>
      </c>
      <c r="B137" s="8" t="s">
        <v>436</v>
      </c>
      <c r="C137" s="169"/>
    </row>
    <row r="138" spans="1:3" ht="12" customHeight="1">
      <c r="A138" s="297" t="s">
        <v>122</v>
      </c>
      <c r="B138" s="8" t="s">
        <v>383</v>
      </c>
      <c r="C138" s="169"/>
    </row>
    <row r="139" spans="1:3" s="60" customFormat="1" ht="12" customHeight="1" thickBot="1">
      <c r="A139" s="306" t="s">
        <v>123</v>
      </c>
      <c r="B139" s="6" t="s">
        <v>384</v>
      </c>
      <c r="C139" s="169"/>
    </row>
    <row r="140" spans="1:11" ht="12" customHeight="1" thickBot="1">
      <c r="A140" s="28" t="s">
        <v>15</v>
      </c>
      <c r="B140" s="84" t="s">
        <v>451</v>
      </c>
      <c r="C140" s="187">
        <f>+C141+C142+C144+C145+C143</f>
        <v>176052271</v>
      </c>
      <c r="K140" s="152"/>
    </row>
    <row r="141" spans="1:3" ht="12.75">
      <c r="A141" s="297" t="s">
        <v>76</v>
      </c>
      <c r="B141" s="8" t="s">
        <v>301</v>
      </c>
      <c r="C141" s="169"/>
    </row>
    <row r="142" spans="1:3" ht="12" customHeight="1">
      <c r="A142" s="297" t="s">
        <v>77</v>
      </c>
      <c r="B142" s="8" t="s">
        <v>302</v>
      </c>
      <c r="C142" s="169"/>
    </row>
    <row r="143" spans="1:3" ht="12" customHeight="1">
      <c r="A143" s="297" t="s">
        <v>218</v>
      </c>
      <c r="B143" s="8" t="s">
        <v>450</v>
      </c>
      <c r="C143" s="169">
        <v>176052271</v>
      </c>
    </row>
    <row r="144" spans="1:3" s="60" customFormat="1" ht="12" customHeight="1">
      <c r="A144" s="297" t="s">
        <v>219</v>
      </c>
      <c r="B144" s="8" t="s">
        <v>393</v>
      </c>
      <c r="C144" s="169"/>
    </row>
    <row r="145" spans="1:3" s="60" customFormat="1" ht="12" customHeight="1" thickBot="1">
      <c r="A145" s="306" t="s">
        <v>220</v>
      </c>
      <c r="B145" s="6" t="s">
        <v>321</v>
      </c>
      <c r="C145" s="169"/>
    </row>
    <row r="146" spans="1:3" s="60" customFormat="1" ht="12" customHeight="1" thickBot="1">
      <c r="A146" s="28" t="s">
        <v>16</v>
      </c>
      <c r="B146" s="84" t="s">
        <v>394</v>
      </c>
      <c r="C146" s="190">
        <f>+C147+C148+C149+C150+C151</f>
        <v>0</v>
      </c>
    </row>
    <row r="147" spans="1:3" s="60" customFormat="1" ht="12" customHeight="1">
      <c r="A147" s="297" t="s">
        <v>78</v>
      </c>
      <c r="B147" s="8" t="s">
        <v>389</v>
      </c>
      <c r="C147" s="169"/>
    </row>
    <row r="148" spans="1:3" s="60" customFormat="1" ht="12" customHeight="1">
      <c r="A148" s="297" t="s">
        <v>79</v>
      </c>
      <c r="B148" s="8" t="s">
        <v>396</v>
      </c>
      <c r="C148" s="169"/>
    </row>
    <row r="149" spans="1:3" s="60" customFormat="1" ht="12" customHeight="1">
      <c r="A149" s="297" t="s">
        <v>230</v>
      </c>
      <c r="B149" s="8" t="s">
        <v>391</v>
      </c>
      <c r="C149" s="169"/>
    </row>
    <row r="150" spans="1:3" s="60" customFormat="1" ht="12" customHeight="1">
      <c r="A150" s="297" t="s">
        <v>231</v>
      </c>
      <c r="B150" s="8" t="s">
        <v>439</v>
      </c>
      <c r="C150" s="169"/>
    </row>
    <row r="151" spans="1:3" ht="12.75" customHeight="1" thickBot="1">
      <c r="A151" s="306" t="s">
        <v>395</v>
      </c>
      <c r="B151" s="6" t="s">
        <v>398</v>
      </c>
      <c r="C151" s="170"/>
    </row>
    <row r="152" spans="1:3" ht="12.75" customHeight="1" thickBot="1">
      <c r="A152" s="338" t="s">
        <v>17</v>
      </c>
      <c r="B152" s="84" t="s">
        <v>399</v>
      </c>
      <c r="C152" s="190"/>
    </row>
    <row r="153" spans="1:3" ht="12.75" customHeight="1" thickBot="1">
      <c r="A153" s="338" t="s">
        <v>18</v>
      </c>
      <c r="B153" s="84" t="s">
        <v>400</v>
      </c>
      <c r="C153" s="190"/>
    </row>
    <row r="154" spans="1:3" ht="12" customHeight="1" thickBot="1">
      <c r="A154" s="28" t="s">
        <v>19</v>
      </c>
      <c r="B154" s="84" t="s">
        <v>402</v>
      </c>
      <c r="C154" s="288">
        <f>+C129+C133+C140+C146+C152+C153</f>
        <v>176052271</v>
      </c>
    </row>
    <row r="155" spans="1:3" ht="15" customHeight="1" thickBot="1">
      <c r="A155" s="308" t="s">
        <v>20</v>
      </c>
      <c r="B155" s="255" t="s">
        <v>401</v>
      </c>
      <c r="C155" s="288">
        <f>+C128+C154</f>
        <v>905651362</v>
      </c>
    </row>
    <row r="156" spans="1:3" ht="13.5" thickBot="1">
      <c r="A156" s="258"/>
      <c r="B156" s="259"/>
      <c r="C156" s="260"/>
    </row>
    <row r="157" spans="1:3" ht="15" customHeight="1" thickBot="1">
      <c r="A157" s="150" t="s">
        <v>440</v>
      </c>
      <c r="B157" s="151"/>
      <c r="C157" s="82">
        <v>11</v>
      </c>
    </row>
    <row r="158" spans="1:3" ht="14.25" customHeight="1" thickBot="1">
      <c r="A158" s="150" t="s">
        <v>145</v>
      </c>
      <c r="B158" s="151"/>
      <c r="C158" s="82">
        <v>135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8"/>
  <sheetViews>
    <sheetView zoomScale="130" zoomScaleNormal="130" zoomScaleSheetLayoutView="85" workbookViewId="0" topLeftCell="A88">
      <selection activeCell="F112" sqref="F112"/>
    </sheetView>
  </sheetViews>
  <sheetFormatPr defaultColWidth="9.00390625" defaultRowHeight="12.75"/>
  <cols>
    <col min="1" max="1" width="19.50390625" style="261" customWidth="1"/>
    <col min="2" max="2" width="72.00390625" style="262" customWidth="1"/>
    <col min="3" max="3" width="25.00390625" style="263" customWidth="1"/>
    <col min="4" max="16384" width="9.375" style="2" customWidth="1"/>
  </cols>
  <sheetData>
    <row r="1" spans="1:3" s="1" customFormat="1" ht="16.5" customHeight="1" thickBot="1">
      <c r="A1" s="127"/>
      <c r="B1" s="129"/>
      <c r="C1" s="347" t="str">
        <f>+CONCATENATE("4.1.1. melléklet a 2/",LEFT(ÖSSZEFÜGGÉSEK!A5,4),". (III.8.) önkormányzati rendelethez")</f>
        <v>4.1.1. melléklet a 2/2018. (III.8.) önkormányzati rendelethez</v>
      </c>
    </row>
    <row r="2" spans="1:3" s="56" customFormat="1" ht="21" customHeight="1">
      <c r="A2" s="268" t="s">
        <v>50</v>
      </c>
      <c r="B2" s="238" t="s">
        <v>162</v>
      </c>
      <c r="C2" s="240" t="s">
        <v>43</v>
      </c>
    </row>
    <row r="3" spans="1:3" s="56" customFormat="1" ht="16.5" thickBot="1">
      <c r="A3" s="130" t="s">
        <v>142</v>
      </c>
      <c r="B3" s="239" t="s">
        <v>360</v>
      </c>
      <c r="C3" s="337" t="s">
        <v>48</v>
      </c>
    </row>
    <row r="4" spans="1:3" s="57" customFormat="1" ht="15.75" customHeight="1" thickBot="1">
      <c r="A4" s="131"/>
      <c r="B4" s="131"/>
      <c r="C4" s="132" t="e">
        <f>'4.1. sz. mell'!C4</f>
        <v>#REF!</v>
      </c>
    </row>
    <row r="5" spans="1:3" ht="13.5" thickBot="1">
      <c r="A5" s="269" t="s">
        <v>144</v>
      </c>
      <c r="B5" s="133" t="s">
        <v>470</v>
      </c>
      <c r="C5" s="241" t="s">
        <v>44</v>
      </c>
    </row>
    <row r="6" spans="1:3" s="49" customFormat="1" ht="12.75" customHeight="1" thickBot="1">
      <c r="A6" s="120"/>
      <c r="B6" s="121" t="s">
        <v>422</v>
      </c>
      <c r="C6" s="122" t="s">
        <v>423</v>
      </c>
    </row>
    <row r="7" spans="1:3" s="49" customFormat="1" ht="15.75" customHeight="1" thickBot="1">
      <c r="A7" s="135"/>
      <c r="B7" s="136" t="s">
        <v>45</v>
      </c>
      <c r="C7" s="242"/>
    </row>
    <row r="8" spans="1:3" s="49" customFormat="1" ht="12" customHeight="1" thickBot="1">
      <c r="A8" s="28" t="s">
        <v>10</v>
      </c>
      <c r="B8" s="20" t="s">
        <v>184</v>
      </c>
      <c r="C8" s="181">
        <f>+C9+C10+C11+C12+C13+C14</f>
        <v>247872246</v>
      </c>
    </row>
    <row r="9" spans="1:3" s="58" customFormat="1" ht="12" customHeight="1">
      <c r="A9" s="297" t="s">
        <v>80</v>
      </c>
      <c r="B9" s="278" t="s">
        <v>185</v>
      </c>
      <c r="C9" s="184">
        <v>90355175</v>
      </c>
    </row>
    <row r="10" spans="1:3" s="59" customFormat="1" ht="12" customHeight="1">
      <c r="A10" s="298" t="s">
        <v>81</v>
      </c>
      <c r="B10" s="279" t="s">
        <v>186</v>
      </c>
      <c r="C10" s="183">
        <v>40610968</v>
      </c>
    </row>
    <row r="11" spans="1:3" s="59" customFormat="1" ht="12" customHeight="1">
      <c r="A11" s="298" t="s">
        <v>82</v>
      </c>
      <c r="B11" s="279" t="s">
        <v>458</v>
      </c>
      <c r="C11" s="183">
        <v>114074703</v>
      </c>
    </row>
    <row r="12" spans="1:3" s="59" customFormat="1" ht="12" customHeight="1">
      <c r="A12" s="298" t="s">
        <v>83</v>
      </c>
      <c r="B12" s="279" t="s">
        <v>187</v>
      </c>
      <c r="C12" s="183">
        <v>2831400</v>
      </c>
    </row>
    <row r="13" spans="1:3" s="59" customFormat="1" ht="12" customHeight="1">
      <c r="A13" s="298" t="s">
        <v>103</v>
      </c>
      <c r="B13" s="279" t="s">
        <v>427</v>
      </c>
      <c r="C13" s="183"/>
    </row>
    <row r="14" spans="1:3" s="58" customFormat="1" ht="12" customHeight="1" thickBot="1">
      <c r="A14" s="299" t="s">
        <v>84</v>
      </c>
      <c r="B14" s="280" t="s">
        <v>362</v>
      </c>
      <c r="C14" s="183"/>
    </row>
    <row r="15" spans="1:3" s="58" customFormat="1" ht="12" customHeight="1" thickBot="1">
      <c r="A15" s="28" t="s">
        <v>11</v>
      </c>
      <c r="B15" s="176" t="s">
        <v>188</v>
      </c>
      <c r="C15" s="181">
        <f>+C16+C17+C18+C19+C20</f>
        <v>183173771</v>
      </c>
    </row>
    <row r="16" spans="1:3" s="58" customFormat="1" ht="12" customHeight="1">
      <c r="A16" s="297" t="s">
        <v>86</v>
      </c>
      <c r="B16" s="278" t="s">
        <v>189</v>
      </c>
      <c r="C16" s="184"/>
    </row>
    <row r="17" spans="1:3" s="58" customFormat="1" ht="12" customHeight="1">
      <c r="A17" s="298" t="s">
        <v>87</v>
      </c>
      <c r="B17" s="279" t="s">
        <v>190</v>
      </c>
      <c r="C17" s="183"/>
    </row>
    <row r="18" spans="1:3" s="58" customFormat="1" ht="12" customHeight="1">
      <c r="A18" s="298" t="s">
        <v>88</v>
      </c>
      <c r="B18" s="279" t="s">
        <v>353</v>
      </c>
      <c r="C18" s="183"/>
    </row>
    <row r="19" spans="1:3" s="58" customFormat="1" ht="12" customHeight="1">
      <c r="A19" s="298" t="s">
        <v>89</v>
      </c>
      <c r="B19" s="279" t="s">
        <v>354</v>
      </c>
      <c r="C19" s="183"/>
    </row>
    <row r="20" spans="1:3" s="58" customFormat="1" ht="12" customHeight="1">
      <c r="A20" s="298" t="s">
        <v>90</v>
      </c>
      <c r="B20" s="279" t="s">
        <v>191</v>
      </c>
      <c r="C20" s="183">
        <v>183173771</v>
      </c>
    </row>
    <row r="21" spans="1:3" s="59" customFormat="1" ht="12" customHeight="1" thickBot="1">
      <c r="A21" s="299" t="s">
        <v>99</v>
      </c>
      <c r="B21" s="280" t="s">
        <v>192</v>
      </c>
      <c r="C21" s="185"/>
    </row>
    <row r="22" spans="1:3" s="59" customFormat="1" ht="12" customHeight="1" thickBot="1">
      <c r="A22" s="28" t="s">
        <v>12</v>
      </c>
      <c r="B22" s="20" t="s">
        <v>193</v>
      </c>
      <c r="C22" s="181">
        <f>+C23+C24+C25+C26+C27</f>
        <v>438056839</v>
      </c>
    </row>
    <row r="23" spans="1:3" s="59" customFormat="1" ht="12" customHeight="1">
      <c r="A23" s="297" t="s">
        <v>69</v>
      </c>
      <c r="B23" s="278" t="s">
        <v>194</v>
      </c>
      <c r="C23" s="184"/>
    </row>
    <row r="24" spans="1:3" s="58" customFormat="1" ht="12" customHeight="1">
      <c r="A24" s="298" t="s">
        <v>70</v>
      </c>
      <c r="B24" s="279" t="s">
        <v>195</v>
      </c>
      <c r="C24" s="183"/>
    </row>
    <row r="25" spans="1:3" s="59" customFormat="1" ht="12" customHeight="1">
      <c r="A25" s="298" t="s">
        <v>71</v>
      </c>
      <c r="B25" s="279" t="s">
        <v>355</v>
      </c>
      <c r="C25" s="183"/>
    </row>
    <row r="26" spans="1:3" s="59" customFormat="1" ht="12" customHeight="1">
      <c r="A26" s="298" t="s">
        <v>72</v>
      </c>
      <c r="B26" s="279" t="s">
        <v>356</v>
      </c>
      <c r="C26" s="183"/>
    </row>
    <row r="27" spans="1:3" s="59" customFormat="1" ht="12" customHeight="1">
      <c r="A27" s="298" t="s">
        <v>117</v>
      </c>
      <c r="B27" s="279" t="s">
        <v>196</v>
      </c>
      <c r="C27" s="183">
        <v>438056839</v>
      </c>
    </row>
    <row r="28" spans="1:3" s="59" customFormat="1" ht="12" customHeight="1" thickBot="1">
      <c r="A28" s="299" t="s">
        <v>118</v>
      </c>
      <c r="B28" s="280" t="s">
        <v>197</v>
      </c>
      <c r="C28" s="185">
        <v>438056839</v>
      </c>
    </row>
    <row r="29" spans="1:3" s="59" customFormat="1" ht="12" customHeight="1" thickBot="1">
      <c r="A29" s="28" t="s">
        <v>119</v>
      </c>
      <c r="B29" s="20" t="s">
        <v>468</v>
      </c>
      <c r="C29" s="187">
        <f>SUM(C30:C36)</f>
        <v>23371033</v>
      </c>
    </row>
    <row r="30" spans="1:3" s="59" customFormat="1" ht="12" customHeight="1">
      <c r="A30" s="297" t="s">
        <v>198</v>
      </c>
      <c r="B30" s="278" t="s">
        <v>463</v>
      </c>
      <c r="C30" s="184"/>
    </row>
    <row r="31" spans="1:3" s="59" customFormat="1" ht="12" customHeight="1">
      <c r="A31" s="298" t="s">
        <v>199</v>
      </c>
      <c r="B31" s="279" t="s">
        <v>464</v>
      </c>
      <c r="C31" s="183"/>
    </row>
    <row r="32" spans="1:3" s="59" customFormat="1" ht="12" customHeight="1">
      <c r="A32" s="298" t="s">
        <v>200</v>
      </c>
      <c r="B32" s="279" t="s">
        <v>465</v>
      </c>
      <c r="C32" s="183">
        <v>6080185</v>
      </c>
    </row>
    <row r="33" spans="1:3" s="59" customFormat="1" ht="12" customHeight="1">
      <c r="A33" s="298" t="s">
        <v>201</v>
      </c>
      <c r="B33" s="279" t="s">
        <v>466</v>
      </c>
      <c r="C33" s="183"/>
    </row>
    <row r="34" spans="1:3" s="59" customFormat="1" ht="12" customHeight="1">
      <c r="A34" s="298" t="s">
        <v>460</v>
      </c>
      <c r="B34" s="279" t="s">
        <v>202</v>
      </c>
      <c r="C34" s="183">
        <v>2886771</v>
      </c>
    </row>
    <row r="35" spans="1:3" s="59" customFormat="1" ht="12" customHeight="1">
      <c r="A35" s="298" t="s">
        <v>461</v>
      </c>
      <c r="B35" s="279" t="s">
        <v>203</v>
      </c>
      <c r="C35" s="183"/>
    </row>
    <row r="36" spans="1:3" s="59" customFormat="1" ht="12" customHeight="1" thickBot="1">
      <c r="A36" s="299" t="s">
        <v>462</v>
      </c>
      <c r="B36" s="339" t="s">
        <v>204</v>
      </c>
      <c r="C36" s="185">
        <v>14404077</v>
      </c>
    </row>
    <row r="37" spans="1:3" s="59" customFormat="1" ht="12" customHeight="1" thickBot="1">
      <c r="A37" s="28" t="s">
        <v>14</v>
      </c>
      <c r="B37" s="20" t="s">
        <v>363</v>
      </c>
      <c r="C37" s="181">
        <f>SUM(C38:C48)</f>
        <v>9124000</v>
      </c>
    </row>
    <row r="38" spans="1:3" s="59" customFormat="1" ht="12" customHeight="1">
      <c r="A38" s="297" t="s">
        <v>73</v>
      </c>
      <c r="B38" s="278" t="s">
        <v>207</v>
      </c>
      <c r="C38" s="184">
        <v>5210000</v>
      </c>
    </row>
    <row r="39" spans="1:3" s="59" customFormat="1" ht="12" customHeight="1">
      <c r="A39" s="298" t="s">
        <v>74</v>
      </c>
      <c r="B39" s="279" t="s">
        <v>208</v>
      </c>
      <c r="C39" s="183">
        <v>750000</v>
      </c>
    </row>
    <row r="40" spans="1:3" s="59" customFormat="1" ht="12" customHeight="1">
      <c r="A40" s="298" t="s">
        <v>75</v>
      </c>
      <c r="B40" s="279" t="s">
        <v>209</v>
      </c>
      <c r="C40" s="183"/>
    </row>
    <row r="41" spans="1:3" s="59" customFormat="1" ht="12" customHeight="1">
      <c r="A41" s="298" t="s">
        <v>121</v>
      </c>
      <c r="B41" s="279" t="s">
        <v>210</v>
      </c>
      <c r="C41" s="183">
        <v>3164000</v>
      </c>
    </row>
    <row r="42" spans="1:3" s="59" customFormat="1" ht="12" customHeight="1">
      <c r="A42" s="298" t="s">
        <v>122</v>
      </c>
      <c r="B42" s="279" t="s">
        <v>211</v>
      </c>
      <c r="C42" s="183"/>
    </row>
    <row r="43" spans="1:3" s="59" customFormat="1" ht="12" customHeight="1">
      <c r="A43" s="298" t="s">
        <v>123</v>
      </c>
      <c r="B43" s="279" t="s">
        <v>212</v>
      </c>
      <c r="C43" s="183"/>
    </row>
    <row r="44" spans="1:3" s="59" customFormat="1" ht="12" customHeight="1">
      <c r="A44" s="298" t="s">
        <v>124</v>
      </c>
      <c r="B44" s="279" t="s">
        <v>213</v>
      </c>
      <c r="C44" s="183"/>
    </row>
    <row r="45" spans="1:3" s="59" customFormat="1" ht="12" customHeight="1">
      <c r="A45" s="298" t="s">
        <v>125</v>
      </c>
      <c r="B45" s="279" t="s">
        <v>467</v>
      </c>
      <c r="C45" s="183"/>
    </row>
    <row r="46" spans="1:3" s="59" customFormat="1" ht="12" customHeight="1">
      <c r="A46" s="298" t="s">
        <v>205</v>
      </c>
      <c r="B46" s="279" t="s">
        <v>215</v>
      </c>
      <c r="C46" s="186"/>
    </row>
    <row r="47" spans="1:3" s="59" customFormat="1" ht="12" customHeight="1">
      <c r="A47" s="299" t="s">
        <v>206</v>
      </c>
      <c r="B47" s="280" t="s">
        <v>365</v>
      </c>
      <c r="C47" s="267"/>
    </row>
    <row r="48" spans="1:3" s="59" customFormat="1" ht="12" customHeight="1" thickBot="1">
      <c r="A48" s="299" t="s">
        <v>364</v>
      </c>
      <c r="B48" s="280" t="s">
        <v>216</v>
      </c>
      <c r="C48" s="267"/>
    </row>
    <row r="49" spans="1:3" s="59" customFormat="1" ht="12" customHeight="1" thickBot="1">
      <c r="A49" s="28" t="s">
        <v>15</v>
      </c>
      <c r="B49" s="20" t="s">
        <v>217</v>
      </c>
      <c r="C49" s="181">
        <f>SUM(C50:C54)</f>
        <v>0</v>
      </c>
    </row>
    <row r="50" spans="1:3" s="59" customFormat="1" ht="12" customHeight="1">
      <c r="A50" s="297" t="s">
        <v>76</v>
      </c>
      <c r="B50" s="278" t="s">
        <v>221</v>
      </c>
      <c r="C50" s="320"/>
    </row>
    <row r="51" spans="1:3" s="59" customFormat="1" ht="12" customHeight="1">
      <c r="A51" s="298" t="s">
        <v>77</v>
      </c>
      <c r="B51" s="279" t="s">
        <v>222</v>
      </c>
      <c r="C51" s="186"/>
    </row>
    <row r="52" spans="1:3" s="59" customFormat="1" ht="12" customHeight="1">
      <c r="A52" s="298" t="s">
        <v>218</v>
      </c>
      <c r="B52" s="279" t="s">
        <v>223</v>
      </c>
      <c r="C52" s="186"/>
    </row>
    <row r="53" spans="1:3" s="59" customFormat="1" ht="12" customHeight="1">
      <c r="A53" s="298" t="s">
        <v>219</v>
      </c>
      <c r="B53" s="279" t="s">
        <v>224</v>
      </c>
      <c r="C53" s="186"/>
    </row>
    <row r="54" spans="1:3" s="59" customFormat="1" ht="12" customHeight="1" thickBot="1">
      <c r="A54" s="299" t="s">
        <v>220</v>
      </c>
      <c r="B54" s="280" t="s">
        <v>225</v>
      </c>
      <c r="C54" s="267"/>
    </row>
    <row r="55" spans="1:3" s="59" customFormat="1" ht="12" customHeight="1" thickBot="1">
      <c r="A55" s="28" t="s">
        <v>126</v>
      </c>
      <c r="B55" s="20" t="s">
        <v>226</v>
      </c>
      <c r="C55" s="181">
        <f>SUM(C56:C58)</f>
        <v>0</v>
      </c>
    </row>
    <row r="56" spans="1:3" s="59" customFormat="1" ht="12" customHeight="1">
      <c r="A56" s="297" t="s">
        <v>78</v>
      </c>
      <c r="B56" s="278" t="s">
        <v>227</v>
      </c>
      <c r="C56" s="184"/>
    </row>
    <row r="57" spans="1:3" s="59" customFormat="1" ht="12" customHeight="1">
      <c r="A57" s="298" t="s">
        <v>79</v>
      </c>
      <c r="B57" s="279" t="s">
        <v>357</v>
      </c>
      <c r="C57" s="183"/>
    </row>
    <row r="58" spans="1:3" s="59" customFormat="1" ht="12" customHeight="1">
      <c r="A58" s="298" t="s">
        <v>230</v>
      </c>
      <c r="B58" s="279" t="s">
        <v>228</v>
      </c>
      <c r="C58" s="183"/>
    </row>
    <row r="59" spans="1:3" s="59" customFormat="1" ht="12" customHeight="1" thickBot="1">
      <c r="A59" s="299" t="s">
        <v>231</v>
      </c>
      <c r="B59" s="280" t="s">
        <v>229</v>
      </c>
      <c r="C59" s="185"/>
    </row>
    <row r="60" spans="1:3" s="59" customFormat="1" ht="12" customHeight="1" thickBot="1">
      <c r="A60" s="28" t="s">
        <v>17</v>
      </c>
      <c r="B60" s="176" t="s">
        <v>232</v>
      </c>
      <c r="C60" s="181">
        <f>SUM(C61:C63)</f>
        <v>0</v>
      </c>
    </row>
    <row r="61" spans="1:3" s="59" customFormat="1" ht="12" customHeight="1">
      <c r="A61" s="297" t="s">
        <v>127</v>
      </c>
      <c r="B61" s="278" t="s">
        <v>234</v>
      </c>
      <c r="C61" s="186"/>
    </row>
    <row r="62" spans="1:3" s="59" customFormat="1" ht="12" customHeight="1">
      <c r="A62" s="298" t="s">
        <v>128</v>
      </c>
      <c r="B62" s="279" t="s">
        <v>358</v>
      </c>
      <c r="C62" s="186"/>
    </row>
    <row r="63" spans="1:3" s="59" customFormat="1" ht="12" customHeight="1">
      <c r="A63" s="298" t="s">
        <v>166</v>
      </c>
      <c r="B63" s="279" t="s">
        <v>235</v>
      </c>
      <c r="C63" s="186"/>
    </row>
    <row r="64" spans="1:3" s="59" customFormat="1" ht="12" customHeight="1" thickBot="1">
      <c r="A64" s="299" t="s">
        <v>233</v>
      </c>
      <c r="B64" s="280" t="s">
        <v>236</v>
      </c>
      <c r="C64" s="186"/>
    </row>
    <row r="65" spans="1:3" s="59" customFormat="1" ht="12" customHeight="1" thickBot="1">
      <c r="A65" s="28" t="s">
        <v>18</v>
      </c>
      <c r="B65" s="20" t="s">
        <v>237</v>
      </c>
      <c r="C65" s="187">
        <f>+C8+C15+C22+C29+C37+C49+C55+C60</f>
        <v>901597889</v>
      </c>
    </row>
    <row r="66" spans="1:3" s="59" customFormat="1" ht="12" customHeight="1" thickBot="1">
      <c r="A66" s="300" t="s">
        <v>325</v>
      </c>
      <c r="B66" s="176" t="s">
        <v>239</v>
      </c>
      <c r="C66" s="181">
        <f>SUM(C67:C69)</f>
        <v>0</v>
      </c>
    </row>
    <row r="67" spans="1:3" s="59" customFormat="1" ht="12" customHeight="1">
      <c r="A67" s="297" t="s">
        <v>267</v>
      </c>
      <c r="B67" s="278" t="s">
        <v>240</v>
      </c>
      <c r="C67" s="186"/>
    </row>
    <row r="68" spans="1:3" s="59" customFormat="1" ht="12" customHeight="1">
      <c r="A68" s="298" t="s">
        <v>276</v>
      </c>
      <c r="B68" s="279" t="s">
        <v>241</v>
      </c>
      <c r="C68" s="186"/>
    </row>
    <row r="69" spans="1:3" s="59" customFormat="1" ht="12" customHeight="1" thickBot="1">
      <c r="A69" s="299" t="s">
        <v>277</v>
      </c>
      <c r="B69" s="281" t="s">
        <v>242</v>
      </c>
      <c r="C69" s="186"/>
    </row>
    <row r="70" spans="1:3" s="59" customFormat="1" ht="12" customHeight="1" thickBot="1">
      <c r="A70" s="300" t="s">
        <v>243</v>
      </c>
      <c r="B70" s="176" t="s">
        <v>244</v>
      </c>
      <c r="C70" s="181">
        <f>SUM(C71:C74)</f>
        <v>0</v>
      </c>
    </row>
    <row r="71" spans="1:3" s="59" customFormat="1" ht="12" customHeight="1">
      <c r="A71" s="297" t="s">
        <v>104</v>
      </c>
      <c r="B71" s="278" t="s">
        <v>245</v>
      </c>
      <c r="C71" s="186"/>
    </row>
    <row r="72" spans="1:3" s="59" customFormat="1" ht="12" customHeight="1">
      <c r="A72" s="298" t="s">
        <v>105</v>
      </c>
      <c r="B72" s="279" t="s">
        <v>478</v>
      </c>
      <c r="C72" s="186"/>
    </row>
    <row r="73" spans="1:3" s="59" customFormat="1" ht="12" customHeight="1">
      <c r="A73" s="298" t="s">
        <v>268</v>
      </c>
      <c r="B73" s="279" t="s">
        <v>246</v>
      </c>
      <c r="C73" s="186"/>
    </row>
    <row r="74" spans="1:3" s="59" customFormat="1" ht="12" customHeight="1" thickBot="1">
      <c r="A74" s="299" t="s">
        <v>269</v>
      </c>
      <c r="B74" s="178" t="s">
        <v>479</v>
      </c>
      <c r="C74" s="186"/>
    </row>
    <row r="75" spans="1:3" s="59" customFormat="1" ht="12" customHeight="1" thickBot="1">
      <c r="A75" s="300" t="s">
        <v>247</v>
      </c>
      <c r="B75" s="176" t="s">
        <v>248</v>
      </c>
      <c r="C75" s="181">
        <f>SUM(C76:C77)</f>
        <v>0</v>
      </c>
    </row>
    <row r="76" spans="1:3" s="59" customFormat="1" ht="12" customHeight="1">
      <c r="A76" s="297" t="s">
        <v>270</v>
      </c>
      <c r="B76" s="278" t="s">
        <v>249</v>
      </c>
      <c r="C76" s="186"/>
    </row>
    <row r="77" spans="1:3" s="59" customFormat="1" ht="12" customHeight="1" thickBot="1">
      <c r="A77" s="299" t="s">
        <v>271</v>
      </c>
      <c r="B77" s="280" t="s">
        <v>250</v>
      </c>
      <c r="C77" s="186"/>
    </row>
    <row r="78" spans="1:3" s="58" customFormat="1" ht="12" customHeight="1" thickBot="1">
      <c r="A78" s="300" t="s">
        <v>251</v>
      </c>
      <c r="B78" s="176" t="s">
        <v>252</v>
      </c>
      <c r="C78" s="181">
        <f>SUM(C79:C81)</f>
        <v>0</v>
      </c>
    </row>
    <row r="79" spans="1:3" s="59" customFormat="1" ht="12" customHeight="1">
      <c r="A79" s="297" t="s">
        <v>272</v>
      </c>
      <c r="B79" s="278" t="s">
        <v>253</v>
      </c>
      <c r="C79" s="186"/>
    </row>
    <row r="80" spans="1:3" s="59" customFormat="1" ht="12" customHeight="1">
      <c r="A80" s="298" t="s">
        <v>273</v>
      </c>
      <c r="B80" s="279" t="s">
        <v>254</v>
      </c>
      <c r="C80" s="186"/>
    </row>
    <row r="81" spans="1:3" s="59" customFormat="1" ht="12" customHeight="1" thickBot="1">
      <c r="A81" s="299" t="s">
        <v>274</v>
      </c>
      <c r="B81" s="280" t="s">
        <v>480</v>
      </c>
      <c r="C81" s="186"/>
    </row>
    <row r="82" spans="1:3" s="59" customFormat="1" ht="12" customHeight="1" thickBot="1">
      <c r="A82" s="300" t="s">
        <v>255</v>
      </c>
      <c r="B82" s="176" t="s">
        <v>275</v>
      </c>
      <c r="C82" s="181">
        <f>SUM(C83:C86)</f>
        <v>0</v>
      </c>
    </row>
    <row r="83" spans="1:3" s="59" customFormat="1" ht="12" customHeight="1">
      <c r="A83" s="301" t="s">
        <v>256</v>
      </c>
      <c r="B83" s="278" t="s">
        <v>257</v>
      </c>
      <c r="C83" s="186"/>
    </row>
    <row r="84" spans="1:3" s="59" customFormat="1" ht="12" customHeight="1">
      <c r="A84" s="302" t="s">
        <v>258</v>
      </c>
      <c r="B84" s="279" t="s">
        <v>259</v>
      </c>
      <c r="C84" s="186"/>
    </row>
    <row r="85" spans="1:3" s="59" customFormat="1" ht="12" customHeight="1">
      <c r="A85" s="302" t="s">
        <v>260</v>
      </c>
      <c r="B85" s="279" t="s">
        <v>261</v>
      </c>
      <c r="C85" s="186"/>
    </row>
    <row r="86" spans="1:3" s="58" customFormat="1" ht="12" customHeight="1" thickBot="1">
      <c r="A86" s="303" t="s">
        <v>262</v>
      </c>
      <c r="B86" s="280" t="s">
        <v>263</v>
      </c>
      <c r="C86" s="186"/>
    </row>
    <row r="87" spans="1:3" s="58" customFormat="1" ht="12" customHeight="1" thickBot="1">
      <c r="A87" s="300" t="s">
        <v>264</v>
      </c>
      <c r="B87" s="176" t="s">
        <v>404</v>
      </c>
      <c r="C87" s="321"/>
    </row>
    <row r="88" spans="1:3" s="58" customFormat="1" ht="12" customHeight="1" thickBot="1">
      <c r="A88" s="300" t="s">
        <v>428</v>
      </c>
      <c r="B88" s="176" t="s">
        <v>265</v>
      </c>
      <c r="C88" s="321"/>
    </row>
    <row r="89" spans="1:3" s="58" customFormat="1" ht="12" customHeight="1" thickBot="1">
      <c r="A89" s="300" t="s">
        <v>429</v>
      </c>
      <c r="B89" s="285" t="s">
        <v>407</v>
      </c>
      <c r="C89" s="187">
        <f>+C66+C70+C75+C78+C82+C88+C87</f>
        <v>0</v>
      </c>
    </row>
    <row r="90" spans="1:3" s="58" customFormat="1" ht="12" customHeight="1" thickBot="1">
      <c r="A90" s="304" t="s">
        <v>430</v>
      </c>
      <c r="B90" s="286" t="s">
        <v>431</v>
      </c>
      <c r="C90" s="187">
        <f>+C65+C89</f>
        <v>901597889</v>
      </c>
    </row>
    <row r="91" spans="1:3" s="59" customFormat="1" ht="15" customHeight="1" thickBot="1">
      <c r="A91" s="141"/>
      <c r="B91" s="142"/>
      <c r="C91" s="247"/>
    </row>
    <row r="92" spans="1:3" s="49" customFormat="1" ht="16.5" customHeight="1" thickBot="1">
      <c r="A92" s="145"/>
      <c r="B92" s="146" t="s">
        <v>46</v>
      </c>
      <c r="C92" s="249"/>
    </row>
    <row r="93" spans="1:3" s="60" customFormat="1" ht="12" customHeight="1" thickBot="1">
      <c r="A93" s="270" t="s">
        <v>10</v>
      </c>
      <c r="B93" s="27" t="s">
        <v>435</v>
      </c>
      <c r="C93" s="180">
        <f>+C94+C95+C96+C97+C98+C111</f>
        <v>291542252</v>
      </c>
    </row>
    <row r="94" spans="1:3" ht="12" customHeight="1">
      <c r="A94" s="305" t="s">
        <v>80</v>
      </c>
      <c r="B94" s="9" t="s">
        <v>40</v>
      </c>
      <c r="C94" s="182">
        <v>161920896</v>
      </c>
    </row>
    <row r="95" spans="1:3" ht="12" customHeight="1">
      <c r="A95" s="298" t="s">
        <v>81</v>
      </c>
      <c r="B95" s="7" t="s">
        <v>129</v>
      </c>
      <c r="C95" s="183">
        <v>16146072</v>
      </c>
    </row>
    <row r="96" spans="1:3" ht="12" customHeight="1">
      <c r="A96" s="298" t="s">
        <v>82</v>
      </c>
      <c r="B96" s="7" t="s">
        <v>102</v>
      </c>
      <c r="C96" s="185">
        <v>94945284</v>
      </c>
    </row>
    <row r="97" spans="1:3" ht="12" customHeight="1">
      <c r="A97" s="298" t="s">
        <v>83</v>
      </c>
      <c r="B97" s="10" t="s">
        <v>130</v>
      </c>
      <c r="C97" s="185">
        <v>4430000</v>
      </c>
    </row>
    <row r="98" spans="1:3" ht="12" customHeight="1">
      <c r="A98" s="298" t="s">
        <v>94</v>
      </c>
      <c r="B98" s="18" t="s">
        <v>131</v>
      </c>
      <c r="C98" s="185">
        <v>8600000</v>
      </c>
    </row>
    <row r="99" spans="1:3" ht="12" customHeight="1">
      <c r="A99" s="298" t="s">
        <v>84</v>
      </c>
      <c r="B99" s="7" t="s">
        <v>432</v>
      </c>
      <c r="C99" s="185"/>
    </row>
    <row r="100" spans="1:3" ht="12" customHeight="1">
      <c r="A100" s="298" t="s">
        <v>85</v>
      </c>
      <c r="B100" s="96" t="s">
        <v>370</v>
      </c>
      <c r="C100" s="185"/>
    </row>
    <row r="101" spans="1:3" ht="12" customHeight="1">
      <c r="A101" s="298" t="s">
        <v>95</v>
      </c>
      <c r="B101" s="96" t="s">
        <v>369</v>
      </c>
      <c r="C101" s="185"/>
    </row>
    <row r="102" spans="1:3" ht="12" customHeight="1">
      <c r="A102" s="298" t="s">
        <v>96</v>
      </c>
      <c r="B102" s="96" t="s">
        <v>281</v>
      </c>
      <c r="C102" s="185"/>
    </row>
    <row r="103" spans="1:3" ht="12" customHeight="1">
      <c r="A103" s="298" t="s">
        <v>97</v>
      </c>
      <c r="B103" s="97" t="s">
        <v>282</v>
      </c>
      <c r="C103" s="185"/>
    </row>
    <row r="104" spans="1:3" ht="12" customHeight="1">
      <c r="A104" s="298" t="s">
        <v>98</v>
      </c>
      <c r="B104" s="97" t="s">
        <v>283</v>
      </c>
      <c r="C104" s="185"/>
    </row>
    <row r="105" spans="1:3" ht="12" customHeight="1">
      <c r="A105" s="298" t="s">
        <v>100</v>
      </c>
      <c r="B105" s="96" t="s">
        <v>284</v>
      </c>
      <c r="C105" s="185"/>
    </row>
    <row r="106" spans="1:3" ht="12" customHeight="1">
      <c r="A106" s="298" t="s">
        <v>132</v>
      </c>
      <c r="B106" s="96" t="s">
        <v>285</v>
      </c>
      <c r="C106" s="185"/>
    </row>
    <row r="107" spans="1:3" ht="12" customHeight="1">
      <c r="A107" s="298" t="s">
        <v>279</v>
      </c>
      <c r="B107" s="97" t="s">
        <v>286</v>
      </c>
      <c r="C107" s="185"/>
    </row>
    <row r="108" spans="1:3" ht="12" customHeight="1">
      <c r="A108" s="306" t="s">
        <v>280</v>
      </c>
      <c r="B108" s="98" t="s">
        <v>287</v>
      </c>
      <c r="C108" s="185"/>
    </row>
    <row r="109" spans="1:3" ht="12" customHeight="1">
      <c r="A109" s="298" t="s">
        <v>367</v>
      </c>
      <c r="B109" s="98" t="s">
        <v>288</v>
      </c>
      <c r="C109" s="185"/>
    </row>
    <row r="110" spans="1:3" ht="12" customHeight="1">
      <c r="A110" s="298" t="s">
        <v>368</v>
      </c>
      <c r="B110" s="97" t="s">
        <v>289</v>
      </c>
      <c r="C110" s="183"/>
    </row>
    <row r="111" spans="1:3" ht="12" customHeight="1">
      <c r="A111" s="298" t="s">
        <v>372</v>
      </c>
      <c r="B111" s="10" t="s">
        <v>41</v>
      </c>
      <c r="C111" s="183">
        <v>5500000</v>
      </c>
    </row>
    <row r="112" spans="1:3" ht="12" customHeight="1">
      <c r="A112" s="299" t="s">
        <v>373</v>
      </c>
      <c r="B112" s="7" t="s">
        <v>433</v>
      </c>
      <c r="C112" s="185">
        <v>4500000</v>
      </c>
    </row>
    <row r="113" spans="1:3" ht="12" customHeight="1" thickBot="1">
      <c r="A113" s="307" t="s">
        <v>374</v>
      </c>
      <c r="B113" s="99" t="s">
        <v>434</v>
      </c>
      <c r="C113" s="189">
        <v>1000000</v>
      </c>
    </row>
    <row r="114" spans="1:3" ht="12" customHeight="1" thickBot="1">
      <c r="A114" s="28" t="s">
        <v>11</v>
      </c>
      <c r="B114" s="26" t="s">
        <v>290</v>
      </c>
      <c r="C114" s="181">
        <f>+C115+C117+C119</f>
        <v>438056839</v>
      </c>
    </row>
    <row r="115" spans="1:3" ht="12" customHeight="1">
      <c r="A115" s="297" t="s">
        <v>86</v>
      </c>
      <c r="B115" s="7" t="s">
        <v>165</v>
      </c>
      <c r="C115" s="184">
        <v>438056839</v>
      </c>
    </row>
    <row r="116" spans="1:3" ht="12" customHeight="1">
      <c r="A116" s="297" t="s">
        <v>87</v>
      </c>
      <c r="B116" s="11" t="s">
        <v>294</v>
      </c>
      <c r="C116" s="184">
        <v>438056839</v>
      </c>
    </row>
    <row r="117" spans="1:3" ht="12" customHeight="1">
      <c r="A117" s="297" t="s">
        <v>88</v>
      </c>
      <c r="B117" s="11" t="s">
        <v>133</v>
      </c>
      <c r="C117" s="183"/>
    </row>
    <row r="118" spans="1:3" ht="12" customHeight="1">
      <c r="A118" s="297" t="s">
        <v>89</v>
      </c>
      <c r="B118" s="11" t="s">
        <v>295</v>
      </c>
      <c r="C118" s="169"/>
    </row>
    <row r="119" spans="1:3" ht="12" customHeight="1">
      <c r="A119" s="297" t="s">
        <v>90</v>
      </c>
      <c r="B119" s="178" t="s">
        <v>167</v>
      </c>
      <c r="C119" s="169"/>
    </row>
    <row r="120" spans="1:3" ht="12" customHeight="1">
      <c r="A120" s="297" t="s">
        <v>99</v>
      </c>
      <c r="B120" s="177" t="s">
        <v>359</v>
      </c>
      <c r="C120" s="169"/>
    </row>
    <row r="121" spans="1:3" ht="12" customHeight="1">
      <c r="A121" s="297" t="s">
        <v>101</v>
      </c>
      <c r="B121" s="274" t="s">
        <v>300</v>
      </c>
      <c r="C121" s="169"/>
    </row>
    <row r="122" spans="1:3" ht="12" customHeight="1">
      <c r="A122" s="297" t="s">
        <v>134</v>
      </c>
      <c r="B122" s="97" t="s">
        <v>283</v>
      </c>
      <c r="C122" s="169"/>
    </row>
    <row r="123" spans="1:3" ht="12" customHeight="1">
      <c r="A123" s="297" t="s">
        <v>135</v>
      </c>
      <c r="B123" s="97" t="s">
        <v>299</v>
      </c>
      <c r="C123" s="169"/>
    </row>
    <row r="124" spans="1:3" ht="12" customHeight="1">
      <c r="A124" s="297" t="s">
        <v>136</v>
      </c>
      <c r="B124" s="97" t="s">
        <v>298</v>
      </c>
      <c r="C124" s="169"/>
    </row>
    <row r="125" spans="1:3" ht="12" customHeight="1">
      <c r="A125" s="297" t="s">
        <v>291</v>
      </c>
      <c r="B125" s="97" t="s">
        <v>286</v>
      </c>
      <c r="C125" s="169"/>
    </row>
    <row r="126" spans="1:3" ht="12" customHeight="1">
      <c r="A126" s="297" t="s">
        <v>292</v>
      </c>
      <c r="B126" s="97" t="s">
        <v>297</v>
      </c>
      <c r="C126" s="169"/>
    </row>
    <row r="127" spans="1:3" ht="12" customHeight="1" thickBot="1">
      <c r="A127" s="306" t="s">
        <v>293</v>
      </c>
      <c r="B127" s="97" t="s">
        <v>296</v>
      </c>
      <c r="C127" s="170"/>
    </row>
    <row r="128" spans="1:3" ht="12" customHeight="1" thickBot="1">
      <c r="A128" s="28" t="s">
        <v>12</v>
      </c>
      <c r="B128" s="84" t="s">
        <v>377</v>
      </c>
      <c r="C128" s="181">
        <f>+C93+C114</f>
        <v>729599091</v>
      </c>
    </row>
    <row r="129" spans="1:3" ht="12" customHeight="1" thickBot="1">
      <c r="A129" s="28" t="s">
        <v>13</v>
      </c>
      <c r="B129" s="84" t="s">
        <v>378</v>
      </c>
      <c r="C129" s="181">
        <f>+C130+C131+C132</f>
        <v>0</v>
      </c>
    </row>
    <row r="130" spans="1:3" s="60" customFormat="1" ht="12" customHeight="1">
      <c r="A130" s="297" t="s">
        <v>198</v>
      </c>
      <c r="B130" s="8" t="s">
        <v>438</v>
      </c>
      <c r="C130" s="169"/>
    </row>
    <row r="131" spans="1:3" ht="12" customHeight="1">
      <c r="A131" s="297" t="s">
        <v>199</v>
      </c>
      <c r="B131" s="8" t="s">
        <v>386</v>
      </c>
      <c r="C131" s="169"/>
    </row>
    <row r="132" spans="1:3" ht="12" customHeight="1" thickBot="1">
      <c r="A132" s="306" t="s">
        <v>200</v>
      </c>
      <c r="B132" s="6" t="s">
        <v>437</v>
      </c>
      <c r="C132" s="169"/>
    </row>
    <row r="133" spans="1:3" ht="12" customHeight="1" thickBot="1">
      <c r="A133" s="28" t="s">
        <v>14</v>
      </c>
      <c r="B133" s="84" t="s">
        <v>379</v>
      </c>
      <c r="C133" s="181">
        <f>+C134+C135+C136+C137+C138+C139</f>
        <v>0</v>
      </c>
    </row>
    <row r="134" spans="1:3" ht="12" customHeight="1">
      <c r="A134" s="297" t="s">
        <v>73</v>
      </c>
      <c r="B134" s="8" t="s">
        <v>388</v>
      </c>
      <c r="C134" s="169"/>
    </row>
    <row r="135" spans="1:3" ht="12" customHeight="1">
      <c r="A135" s="297" t="s">
        <v>74</v>
      </c>
      <c r="B135" s="8" t="s">
        <v>380</v>
      </c>
      <c r="C135" s="169"/>
    </row>
    <row r="136" spans="1:3" ht="12" customHeight="1">
      <c r="A136" s="297" t="s">
        <v>75</v>
      </c>
      <c r="B136" s="8" t="s">
        <v>381</v>
      </c>
      <c r="C136" s="169"/>
    </row>
    <row r="137" spans="1:3" ht="12" customHeight="1">
      <c r="A137" s="297" t="s">
        <v>121</v>
      </c>
      <c r="B137" s="8" t="s">
        <v>436</v>
      </c>
      <c r="C137" s="169"/>
    </row>
    <row r="138" spans="1:3" ht="12" customHeight="1">
      <c r="A138" s="297" t="s">
        <v>122</v>
      </c>
      <c r="B138" s="8" t="s">
        <v>383</v>
      </c>
      <c r="C138" s="169"/>
    </row>
    <row r="139" spans="1:3" s="60" customFormat="1" ht="12" customHeight="1" thickBot="1">
      <c r="A139" s="306" t="s">
        <v>123</v>
      </c>
      <c r="B139" s="6" t="s">
        <v>384</v>
      </c>
      <c r="C139" s="169"/>
    </row>
    <row r="140" spans="1:11" ht="12" customHeight="1" thickBot="1">
      <c r="A140" s="28" t="s">
        <v>15</v>
      </c>
      <c r="B140" s="84" t="s">
        <v>451</v>
      </c>
      <c r="C140" s="187">
        <f>+C141+C142+C144+C145+C143</f>
        <v>176052271</v>
      </c>
      <c r="K140" s="152"/>
    </row>
    <row r="141" spans="1:3" ht="12.75">
      <c r="A141" s="297" t="s">
        <v>76</v>
      </c>
      <c r="B141" s="8" t="s">
        <v>301</v>
      </c>
      <c r="C141" s="169"/>
    </row>
    <row r="142" spans="1:3" ht="12" customHeight="1">
      <c r="A142" s="297" t="s">
        <v>77</v>
      </c>
      <c r="B142" s="8" t="s">
        <v>302</v>
      </c>
      <c r="C142" s="169"/>
    </row>
    <row r="143" spans="1:3" s="60" customFormat="1" ht="12" customHeight="1">
      <c r="A143" s="297" t="s">
        <v>218</v>
      </c>
      <c r="B143" s="8" t="s">
        <v>450</v>
      </c>
      <c r="C143" s="169">
        <v>176052271</v>
      </c>
    </row>
    <row r="144" spans="1:3" s="60" customFormat="1" ht="12" customHeight="1">
      <c r="A144" s="297" t="s">
        <v>219</v>
      </c>
      <c r="B144" s="8" t="s">
        <v>393</v>
      </c>
      <c r="C144" s="169"/>
    </row>
    <row r="145" spans="1:3" s="60" customFormat="1" ht="12" customHeight="1" thickBot="1">
      <c r="A145" s="306" t="s">
        <v>220</v>
      </c>
      <c r="B145" s="6" t="s">
        <v>321</v>
      </c>
      <c r="C145" s="169"/>
    </row>
    <row r="146" spans="1:3" s="60" customFormat="1" ht="12" customHeight="1" thickBot="1">
      <c r="A146" s="28" t="s">
        <v>16</v>
      </c>
      <c r="B146" s="84" t="s">
        <v>394</v>
      </c>
      <c r="C146" s="190">
        <f>+C147+C148+C149+C150+C151</f>
        <v>0</v>
      </c>
    </row>
    <row r="147" spans="1:3" s="60" customFormat="1" ht="12" customHeight="1">
      <c r="A147" s="297" t="s">
        <v>78</v>
      </c>
      <c r="B147" s="8" t="s">
        <v>389</v>
      </c>
      <c r="C147" s="169"/>
    </row>
    <row r="148" spans="1:3" s="60" customFormat="1" ht="12" customHeight="1">
      <c r="A148" s="297" t="s">
        <v>79</v>
      </c>
      <c r="B148" s="8" t="s">
        <v>396</v>
      </c>
      <c r="C148" s="169"/>
    </row>
    <row r="149" spans="1:3" s="60" customFormat="1" ht="12" customHeight="1">
      <c r="A149" s="297" t="s">
        <v>230</v>
      </c>
      <c r="B149" s="8" t="s">
        <v>391</v>
      </c>
      <c r="C149" s="169"/>
    </row>
    <row r="150" spans="1:3" ht="12.75" customHeight="1">
      <c r="A150" s="297" t="s">
        <v>231</v>
      </c>
      <c r="B150" s="8" t="s">
        <v>439</v>
      </c>
      <c r="C150" s="169"/>
    </row>
    <row r="151" spans="1:3" ht="12.75" customHeight="1" thickBot="1">
      <c r="A151" s="306" t="s">
        <v>395</v>
      </c>
      <c r="B151" s="6" t="s">
        <v>398</v>
      </c>
      <c r="C151" s="170"/>
    </row>
    <row r="152" spans="1:3" ht="12.75" customHeight="1" thickBot="1">
      <c r="A152" s="338" t="s">
        <v>17</v>
      </c>
      <c r="B152" s="84" t="s">
        <v>399</v>
      </c>
      <c r="C152" s="190"/>
    </row>
    <row r="153" spans="1:3" ht="12" customHeight="1" thickBot="1">
      <c r="A153" s="338" t="s">
        <v>18</v>
      </c>
      <c r="B153" s="84" t="s">
        <v>400</v>
      </c>
      <c r="C153" s="190"/>
    </row>
    <row r="154" spans="1:3" ht="15" customHeight="1" thickBot="1">
      <c r="A154" s="28" t="s">
        <v>19</v>
      </c>
      <c r="B154" s="84" t="s">
        <v>402</v>
      </c>
      <c r="C154" s="288">
        <f>+C129+C133+C140+C146+C152+C153</f>
        <v>176052271</v>
      </c>
    </row>
    <row r="155" spans="1:3" ht="13.5" thickBot="1">
      <c r="A155" s="308" t="s">
        <v>20</v>
      </c>
      <c r="B155" s="255" t="s">
        <v>401</v>
      </c>
      <c r="C155" s="288">
        <f>+C128+C154</f>
        <v>905651362</v>
      </c>
    </row>
    <row r="156" spans="1:3" ht="15" customHeight="1" thickBot="1">
      <c r="A156" s="258"/>
      <c r="B156" s="259"/>
      <c r="C156" s="260"/>
    </row>
    <row r="157" spans="1:3" ht="14.25" customHeight="1" thickBot="1">
      <c r="A157" s="150" t="s">
        <v>440</v>
      </c>
      <c r="B157" s="151"/>
      <c r="C157" s="82">
        <v>11</v>
      </c>
    </row>
    <row r="158" spans="1:3" ht="13.5" thickBot="1">
      <c r="A158" s="150" t="s">
        <v>145</v>
      </c>
      <c r="B158" s="151"/>
      <c r="C158" s="82">
        <v>135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Hivatal4</cp:lastModifiedBy>
  <cp:lastPrinted>2018-03-09T13:19:49Z</cp:lastPrinted>
  <dcterms:created xsi:type="dcterms:W3CDTF">1999-10-30T10:30:45Z</dcterms:created>
  <dcterms:modified xsi:type="dcterms:W3CDTF">2018-03-09T13:19:55Z</dcterms:modified>
  <cp:category/>
  <cp:version/>
  <cp:contentType/>
  <cp:contentStatus/>
</cp:coreProperties>
</file>